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195" windowHeight="7815" firstSheet="2" activeTab="2"/>
  </bookViews>
  <sheets>
    <sheet name="Lines" sheetId="1" state="hidden" r:id="rId1"/>
    <sheet name="Schedule" sheetId="2" state="hidden" r:id="rId2"/>
    <sheet name="HOME-1" sheetId="3" r:id="rId3"/>
    <sheet name="HOME-2" sheetId="4" r:id="rId4"/>
    <sheet name="AWAY-1" sheetId="5" r:id="rId5"/>
    <sheet name="AWAY-2" sheetId="6" r:id="rId6"/>
    <sheet name="On-Line" sheetId="7" r:id="rId7"/>
  </sheets>
  <externalReferences>
    <externalReference r:id="rId10"/>
  </externalReferences>
  <definedNames>
    <definedName name="проба" localSheetId="4">смещ('[1]1'!$E$19,0,0,счётз('[1]1'!$E$19:$E$65536),счётз('[1]1'!$E$19:$IV$19))</definedName>
    <definedName name="проба" localSheetId="5">смещ('[1]1'!$E$19,0,0,счётз('[1]1'!$E$19:$E$65536),счётз('[1]1'!$E$19:$IV$19))</definedName>
    <definedName name="проба" localSheetId="2">смещ('[1]1'!$E$19,0,0,счётз('[1]1'!$E$19:$E$65536),счётз('[1]1'!$E$19:$IV$19))</definedName>
    <definedName name="проба" localSheetId="3">смещ('[1]1'!$E$19,0,0,счётз('[1]1'!$E$19:$E$65536),счётз('[1]1'!$E$19:$IV$19))</definedName>
  </definedNames>
  <calcPr fullCalcOnLoad="1"/>
</workbook>
</file>

<file path=xl/sharedStrings.xml><?xml version="1.0" encoding="utf-8"?>
<sst xmlns="http://schemas.openxmlformats.org/spreadsheetml/2006/main" count="2479" uniqueCount="264">
  <si>
    <t>Date_o</t>
  </si>
  <si>
    <t>Tour</t>
  </si>
  <si>
    <t>#</t>
  </si>
  <si>
    <t>Date_t</t>
  </si>
  <si>
    <t>MSK</t>
  </si>
  <si>
    <t>Home</t>
  </si>
  <si>
    <t>Away</t>
  </si>
  <si>
    <t>01</t>
  </si>
  <si>
    <t>Indiana</t>
  </si>
  <si>
    <t>Denver</t>
  </si>
  <si>
    <t>02</t>
  </si>
  <si>
    <t>03</t>
  </si>
  <si>
    <t>Orlando</t>
  </si>
  <si>
    <t>04</t>
  </si>
  <si>
    <t>Phoenix</t>
  </si>
  <si>
    <t>05</t>
  </si>
  <si>
    <t>Chicago</t>
  </si>
  <si>
    <t>Milwaukee</t>
  </si>
  <si>
    <t>06</t>
  </si>
  <si>
    <t>Dallas</t>
  </si>
  <si>
    <t>07</t>
  </si>
  <si>
    <t>Portland</t>
  </si>
  <si>
    <t>08</t>
  </si>
  <si>
    <t>09</t>
  </si>
  <si>
    <t>10</t>
  </si>
  <si>
    <t>11</t>
  </si>
  <si>
    <t>12</t>
  </si>
  <si>
    <t>13</t>
  </si>
  <si>
    <t>14</t>
  </si>
  <si>
    <t>15</t>
  </si>
  <si>
    <t>New Orleans</t>
  </si>
  <si>
    <t>16</t>
  </si>
  <si>
    <t>17</t>
  </si>
  <si>
    <t>18</t>
  </si>
  <si>
    <t>San Antonio</t>
  </si>
  <si>
    <t>Oklahoma City</t>
  </si>
  <si>
    <t>Starpers</t>
  </si>
  <si>
    <t>alexivan</t>
  </si>
  <si>
    <t>sass1954</t>
  </si>
  <si>
    <t>StreetRacers</t>
  </si>
  <si>
    <t>GruZ</t>
  </si>
  <si>
    <t>SuperVlad</t>
  </si>
  <si>
    <t>K.M.L.N</t>
  </si>
  <si>
    <t>Pasha</t>
  </si>
  <si>
    <t>Elano</t>
  </si>
  <si>
    <t>Soldigo</t>
  </si>
  <si>
    <t>Sol</t>
  </si>
  <si>
    <t>digor</t>
  </si>
  <si>
    <t>Galaxy</t>
  </si>
  <si>
    <t>XenoX</t>
  </si>
  <si>
    <t>ЦСКА</t>
  </si>
  <si>
    <t>Ambideckster Utd.</t>
  </si>
  <si>
    <t>delete</t>
  </si>
  <si>
    <t>vadiqur</t>
  </si>
  <si>
    <t>Cool Peppers</t>
  </si>
  <si>
    <t>Barmi</t>
  </si>
  <si>
    <t>KorsaR</t>
  </si>
  <si>
    <t>TransSib Fielders</t>
  </si>
  <si>
    <t>Aut</t>
  </si>
  <si>
    <t>da_basta</t>
  </si>
  <si>
    <t>Relaxers</t>
  </si>
  <si>
    <t>BATI</t>
  </si>
  <si>
    <t>Kashtan</t>
  </si>
  <si>
    <t>Zmerinka Cavaliers</t>
  </si>
  <si>
    <t>Fogreen</t>
  </si>
  <si>
    <t>VolodayMan</t>
  </si>
  <si>
    <t>Rovno Styles</t>
  </si>
  <si>
    <t>acid</t>
  </si>
  <si>
    <t>Latinos</t>
  </si>
  <si>
    <t>Minsk Muskrats</t>
  </si>
  <si>
    <t>angelias</t>
  </si>
  <si>
    <t>Гном</t>
  </si>
  <si>
    <t>№</t>
  </si>
  <si>
    <t>Home_Team</t>
  </si>
  <si>
    <t>Away_Team</t>
  </si>
  <si>
    <t>Date</t>
  </si>
  <si>
    <t>Time</t>
  </si>
  <si>
    <t>Visitor</t>
  </si>
  <si>
    <t>БШ</t>
  </si>
  <si>
    <t>АТ</t>
  </si>
  <si>
    <t>1/0</t>
  </si>
  <si>
    <t>0/1</t>
  </si>
  <si>
    <t>5/0</t>
  </si>
  <si>
    <t>0/5</t>
  </si>
  <si>
    <t>4/1</t>
  </si>
  <si>
    <t>3/2</t>
  </si>
  <si>
    <t>2/3</t>
  </si>
  <si>
    <t>1/4</t>
  </si>
  <si>
    <t>Выбрать номер тура</t>
  </si>
  <si>
    <t>Ввести тотал матча (серая ячейка)</t>
  </si>
  <si>
    <t>Нажать кнопку "GO!"</t>
  </si>
  <si>
    <t>Нажать кнопку "Lines" (все графы очистятся!)</t>
  </si>
  <si>
    <t>тур №</t>
  </si>
  <si>
    <t>HOME-1</t>
  </si>
  <si>
    <t>HOME-2</t>
  </si>
  <si>
    <t>AWAY-1</t>
  </si>
  <si>
    <t>AWAY-2</t>
  </si>
  <si>
    <t>Zmerinka Dzhigitters</t>
  </si>
  <si>
    <t>Dauren</t>
  </si>
  <si>
    <t>MadEvil</t>
  </si>
  <si>
    <t>Cyborg</t>
  </si>
  <si>
    <t>27.12.11</t>
  </si>
  <si>
    <t>30.12.11</t>
  </si>
  <si>
    <t>01.01.12</t>
  </si>
  <si>
    <t>03.01.12</t>
  </si>
  <si>
    <t>05.01.12</t>
  </si>
  <si>
    <t>07.01.12</t>
  </si>
  <si>
    <t>10.01.12</t>
  </si>
  <si>
    <t>12.01.12</t>
  </si>
  <si>
    <t>14.01.12</t>
  </si>
  <si>
    <t>17.01.12</t>
  </si>
  <si>
    <t>22.01.12</t>
  </si>
  <si>
    <t>25.01.12</t>
  </si>
  <si>
    <t>28.01.12</t>
  </si>
  <si>
    <t>31.01.12</t>
  </si>
  <si>
    <t>09.02.12</t>
  </si>
  <si>
    <t>12.02.12</t>
  </si>
  <si>
    <t>18.02.12</t>
  </si>
  <si>
    <t>25.12.11</t>
  </si>
  <si>
    <t>20.01.12</t>
  </si>
  <si>
    <t>03.02.12</t>
  </si>
  <si>
    <t>06.02.12</t>
  </si>
  <si>
    <t>Noroc Losers</t>
  </si>
  <si>
    <r>
      <t xml:space="preserve">Выбрать ставки на атаку (зелёные ячейки) - </t>
    </r>
    <r>
      <rPr>
        <b/>
        <i/>
        <sz val="10"/>
        <color indexed="12"/>
        <rFont val="Arial Cyr"/>
        <family val="0"/>
      </rPr>
      <t>сумма шансов не более 40</t>
    </r>
  </si>
  <si>
    <r>
      <t xml:space="preserve">Выбрать ставки на блок-шоты (голубые ячейки) - </t>
    </r>
    <r>
      <rPr>
        <b/>
        <i/>
        <sz val="10"/>
        <color indexed="12"/>
        <rFont val="Arial Cyr"/>
        <family val="0"/>
      </rPr>
      <t>не более 2</t>
    </r>
  </si>
  <si>
    <r>
      <t xml:space="preserve">Выбрать ставки на блок-шоты (голубые ячейки) - </t>
    </r>
    <r>
      <rPr>
        <b/>
        <i/>
        <sz val="10"/>
        <color indexed="12"/>
        <rFont val="Arial Cyr"/>
        <family val="0"/>
      </rPr>
      <t>не более 3</t>
    </r>
  </si>
  <si>
    <r>
      <t xml:space="preserve">Если прогноз составлен правильно - </t>
    </r>
    <r>
      <rPr>
        <i/>
        <u val="single"/>
        <sz val="10"/>
        <color indexed="12"/>
        <rFont val="Arial Cyr"/>
        <family val="0"/>
      </rPr>
      <t>crопируйте ячейку жёлтого цвета в почтовую форму.</t>
    </r>
  </si>
  <si>
    <t>ставка на хозяев</t>
  </si>
  <si>
    <t>T</t>
  </si>
  <si>
    <t>1OT</t>
  </si>
  <si>
    <t>2OT</t>
  </si>
  <si>
    <t>3OT</t>
  </si>
  <si>
    <t>4OT</t>
  </si>
  <si>
    <t>ставка на гостей</t>
  </si>
  <si>
    <t>блок гостей на хозяев</t>
  </si>
  <si>
    <t>блок-шOTы на хозяев</t>
  </si>
  <si>
    <t>блок гостей на гостей</t>
  </si>
  <si>
    <t>блок-шOTы на гостей</t>
  </si>
  <si>
    <t>угадано без блоков</t>
  </si>
  <si>
    <t>угадано с блоками</t>
  </si>
  <si>
    <t>поставлен исход</t>
  </si>
  <si>
    <t>бонус за угаданный исход</t>
  </si>
  <si>
    <t xml:space="preserve"> </t>
  </si>
  <si>
    <t>очки за атаку</t>
  </si>
  <si>
    <t>Road</t>
  </si>
  <si>
    <t>S</t>
  </si>
  <si>
    <t>H</t>
  </si>
  <si>
    <t>A</t>
  </si>
  <si>
    <t>1/ Вставить названия команд и имена игроков.</t>
  </si>
  <si>
    <t>2/ Именить номер тура</t>
  </si>
  <si>
    <t>3/ Нажать кнопку "LINE"</t>
  </si>
  <si>
    <t>4/ Вставить (с форума) прогнозы игроков</t>
  </si>
  <si>
    <t>5/ Ввести счета реальных матчей НБА</t>
  </si>
  <si>
    <t>6/ Следить за виртуальным матчем..</t>
  </si>
  <si>
    <t>Brooklyn</t>
  </si>
  <si>
    <t>СНЕЖАНА</t>
  </si>
  <si>
    <t>joker138</t>
  </si>
  <si>
    <t>RD</t>
  </si>
  <si>
    <t>1/4_1</t>
  </si>
  <si>
    <t>1/4_2</t>
  </si>
  <si>
    <t>1/4_3</t>
  </si>
  <si>
    <t>1/4_4</t>
  </si>
  <si>
    <t>1/4_5</t>
  </si>
  <si>
    <t>1/4_6</t>
  </si>
  <si>
    <t>1/4_7</t>
  </si>
  <si>
    <t>1/2_1</t>
  </si>
  <si>
    <t>1/2_2</t>
  </si>
  <si>
    <t>1/2_3</t>
  </si>
  <si>
    <t>1/2_4</t>
  </si>
  <si>
    <t>1/2_5</t>
  </si>
  <si>
    <t>1/2_6</t>
  </si>
  <si>
    <t>1/2_7</t>
  </si>
  <si>
    <t>F_1</t>
  </si>
  <si>
    <t>F_2</t>
  </si>
  <si>
    <t>F_3</t>
  </si>
  <si>
    <t>F_4</t>
  </si>
  <si>
    <t>F_5</t>
  </si>
  <si>
    <t>F_6</t>
  </si>
  <si>
    <t>F_7</t>
  </si>
  <si>
    <t>NSBL: F_1 tour (23:00 msk )</t>
  </si>
  <si>
    <t>NSBL: F_2 tour (23:00 msk )</t>
  </si>
  <si>
    <t>NSBL: F_3 tour (23:00 msk )</t>
  </si>
  <si>
    <t>NSBL: F_4 tour (23:00 msk )</t>
  </si>
  <si>
    <t>NSBL: F_5 tour (23:00 msk )</t>
  </si>
  <si>
    <t>NSBL: F_6 tour (23:00 msk )</t>
  </si>
  <si>
    <t>NSBL: F_7 tour (23:00 msk )</t>
  </si>
  <si>
    <t>NSBL:  tour (23:00 msk )</t>
  </si>
  <si>
    <t>Бруклин</t>
  </si>
  <si>
    <t>RovnoStyles</t>
  </si>
  <si>
    <t>Eurasian Fielders</t>
  </si>
  <si>
    <t>East Side</t>
  </si>
  <si>
    <t>21-01-15</t>
  </si>
  <si>
    <t>03-30</t>
  </si>
  <si>
    <t>Miami</t>
  </si>
  <si>
    <t>05-00</t>
  </si>
  <si>
    <t>22-01-15</t>
  </si>
  <si>
    <t>03-00</t>
  </si>
  <si>
    <t>Charlotte</t>
  </si>
  <si>
    <t>Cleveland</t>
  </si>
  <si>
    <t>Utah</t>
  </si>
  <si>
    <t>Philadelphia</t>
  </si>
  <si>
    <t>New York</t>
  </si>
  <si>
    <t>Atlanta</t>
  </si>
  <si>
    <t>Detroit</t>
  </si>
  <si>
    <t>04-00</t>
  </si>
  <si>
    <t>Memphis</t>
  </si>
  <si>
    <t>Toronto</t>
  </si>
  <si>
    <t>Minnesota</t>
  </si>
  <si>
    <t>LA Lakers</t>
  </si>
  <si>
    <t>Washington</t>
  </si>
  <si>
    <t>06-00</t>
  </si>
  <si>
    <t>Sacramento</t>
  </si>
  <si>
    <t>06-30</t>
  </si>
  <si>
    <t>Golden State</t>
  </si>
  <si>
    <t>Houston</t>
  </si>
  <si>
    <t>23-01-15</t>
  </si>
  <si>
    <t>Boston</t>
  </si>
  <si>
    <t>LA Clippers</t>
  </si>
  <si>
    <t>NSBL: 1/4_1 game (23:00 msk 20.01.15)</t>
  </si>
  <si>
    <t>NSBL: 1/2_1 game (23:00 msk )</t>
  </si>
  <si>
    <t>NSBL: 1/2_2 game (23:00 msk )</t>
  </si>
  <si>
    <t>NSBL: 1/2_3 game (23:00 msk )</t>
  </si>
  <si>
    <t>NSBL: 1/2_4 game (23:00 msk )</t>
  </si>
  <si>
    <t>NSBL: 1/2_5 game (23:00 msk )</t>
  </si>
  <si>
    <t>NSBL: 1/2_6 game (23:00 msk )</t>
  </si>
  <si>
    <t>NSBL: 1/2_7 game (23:00 msk )</t>
  </si>
  <si>
    <t>Черенков navsegda</t>
  </si>
  <si>
    <t>28.01.17</t>
  </si>
  <si>
    <t>1:00</t>
  </si>
  <si>
    <t>1:30</t>
  </si>
  <si>
    <t>NY Knicks</t>
  </si>
  <si>
    <t>2:00</t>
  </si>
  <si>
    <t>4:00</t>
  </si>
  <si>
    <t>29.01.17</t>
  </si>
  <si>
    <t>2:30</t>
  </si>
  <si>
    <t>3:00</t>
  </si>
  <si>
    <t>Utah Jazz</t>
  </si>
  <si>
    <t>21:00</t>
  </si>
  <si>
    <t>01.02.17</t>
  </si>
  <si>
    <t>Oklahoma</t>
  </si>
  <si>
    <t>4:30</t>
  </si>
  <si>
    <t>02.02.17</t>
  </si>
  <si>
    <t>3:30</t>
  </si>
  <si>
    <t>04.02.17</t>
  </si>
  <si>
    <t>05.02.17</t>
  </si>
  <si>
    <t>08.02.17</t>
  </si>
  <si>
    <t>09.02.17</t>
  </si>
  <si>
    <t>10.02.17</t>
  </si>
  <si>
    <t>11.02.17</t>
  </si>
  <si>
    <t>23:00</t>
  </si>
  <si>
    <t>12.02.17</t>
  </si>
  <si>
    <t>21:30</t>
  </si>
  <si>
    <t>15.02.17</t>
  </si>
  <si>
    <t>16.02.17</t>
  </si>
  <si>
    <t>17.02.17</t>
  </si>
  <si>
    <t>25.02.17</t>
  </si>
  <si>
    <t>26.02.17</t>
  </si>
  <si>
    <t>NSBL: 1/4_1 game (22:00 msk 27.01.17)</t>
  </si>
  <si>
    <t>NSBL: 1/4_2 game (22:00 msk 31.01.17)</t>
  </si>
  <si>
    <t>NSBL: 1/4_3 game (22:00 msk 03.02.17)</t>
  </si>
  <si>
    <t>NSBL: 1/4_4 game (22:00 msk 07.02.17)</t>
  </si>
  <si>
    <t>NSBL: 1/4_5 game (22:00 msk 10.02.17)</t>
  </si>
  <si>
    <t>NSBL: 1/4_6 game (22:00 msk 14.02.17)</t>
  </si>
  <si>
    <t>NSBL: 1/4_7 game (22:00 msk 24.02.17)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</si>
</sst>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dd/mm/yy;@"/>
    <numFmt numFmtId="174" formatCode="[$-F400]h:mm:ss\ AM/PM"/>
    <numFmt numFmtId="175" formatCode="h:mm;@"/>
    <numFmt numFmtId="176" formatCode="dd/mm/yy\ h:mm;@"/>
    <numFmt numFmtId="177" formatCode="hh:mm;@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0"/>
    <numFmt numFmtId="188" formatCode="0.0000000000000000"/>
    <numFmt numFmtId="189" formatCode="0.00000000000"/>
    <numFmt numFmtId="190" formatCode="#,##0.000000000000000"/>
    <numFmt numFmtId="191" formatCode="0.000000000000000000000000000000"/>
    <numFmt numFmtId="192" formatCode="0;\-\ 0"/>
    <numFmt numFmtId="193" formatCode="0.00000000"/>
    <numFmt numFmtId="194" formatCode="0.000000000000000000"/>
    <numFmt numFmtId="195" formatCode="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\+0;\–0;0"/>
    <numFmt numFmtId="202" formatCode="\+0;\–0;\="/>
    <numFmt numFmtId="203" formatCode="[$-409]d\-mmm\-yy;@"/>
    <numFmt numFmtId="204" formatCode="[$-409]h:mm\ AM/PM;@"/>
    <numFmt numFmtId="205" formatCode="mmm/yyyy"/>
    <numFmt numFmtId="206" formatCode="#,##0&quot;ðóá&quot;;\-#,##0&quot;ðóá&quot;"/>
    <numFmt numFmtId="207" formatCode="#,##0&quot;ðóá&quot;;[Red]\-#,##0&quot;ðóá&quot;"/>
    <numFmt numFmtId="208" formatCode="#,##0.00&quot;ðóá&quot;;\-#,##0.00&quot;ðóá&quot;"/>
    <numFmt numFmtId="209" formatCode="#,##0.00&quot;ðóá&quot;;[Red]\-#,##0.00&quot;ðóá&quot;"/>
    <numFmt numFmtId="210" formatCode="_-* #,##0&quot;ðóá&quot;_-;\-* #,##0&quot;ðóá&quot;_-;_-* &quot;-&quot;&quot;ðóá&quot;_-;_-@_-"/>
    <numFmt numFmtId="211" formatCode="_-* #,##0_ð_ó_á_-;\-* #,##0_ð_ó_á_-;_-* &quot;-&quot;_ð_ó_á_-;_-@_-"/>
    <numFmt numFmtId="212" formatCode="_-* #,##0.00&quot;ðóá&quot;_-;\-* #,##0.00&quot;ðóá&quot;_-;_-* &quot;-&quot;??&quot;ðóá&quot;_-;_-@_-"/>
    <numFmt numFmtId="213" formatCode="_-* #,##0.00_ð_ó_á_-;\-* #,##0.00_ð_ó_á_-;_-* &quot;-&quot;??_ð_ó_á_-;_-@_-"/>
    <numFmt numFmtId="214" formatCode="[$-409]mmmm\ d\,\ yyyy;@"/>
    <numFmt numFmtId="215" formatCode="[$-409]dd\-mmm\-yy;@"/>
    <numFmt numFmtId="216" formatCode="[$-409]mmmm\-yy;@"/>
    <numFmt numFmtId="217" formatCode="[$-409]d\-mmm\-yyyy;@"/>
    <numFmt numFmtId="218" formatCode="h:mm:ss;@"/>
    <numFmt numFmtId="219" formatCode="[$-FC22]d\ mmmm\ yyyy&quot; р.&quot;;@"/>
    <numFmt numFmtId="220" formatCode="m/d;@"/>
    <numFmt numFmtId="221" formatCode="mm/dd/yy;@"/>
    <numFmt numFmtId="222" formatCode="d/m;@"/>
  </numFmts>
  <fonts count="64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2"/>
      <color indexed="40"/>
      <name val="Arial Cyr"/>
      <family val="2"/>
    </font>
    <font>
      <sz val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color indexed="18"/>
      <name val="Arial Cyr"/>
      <family val="0"/>
    </font>
    <font>
      <b/>
      <sz val="10"/>
      <color indexed="13"/>
      <name val="Arial Cyr"/>
      <family val="0"/>
    </font>
    <font>
      <b/>
      <sz val="18"/>
      <color indexed="9"/>
      <name val="Arial Cyr"/>
      <family val="0"/>
    </font>
    <font>
      <i/>
      <sz val="10"/>
      <color indexed="12"/>
      <name val="Arial Cyr"/>
      <family val="0"/>
    </font>
    <font>
      <b/>
      <sz val="10"/>
      <name val="Tahoma"/>
      <family val="2"/>
    </font>
    <font>
      <b/>
      <sz val="10"/>
      <color indexed="18"/>
      <name val="Arial Cyr"/>
      <family val="0"/>
    </font>
    <font>
      <b/>
      <sz val="18"/>
      <name val="Arial Cyr"/>
      <family val="0"/>
    </font>
    <font>
      <b/>
      <i/>
      <sz val="10"/>
      <color indexed="12"/>
      <name val="Arial Cyr"/>
      <family val="0"/>
    </font>
    <font>
      <i/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Tahoma"/>
      <family val="2"/>
    </font>
    <font>
      <b/>
      <sz val="11"/>
      <color indexed="8"/>
      <name val="Arial"/>
      <family val="2"/>
    </font>
    <font>
      <b/>
      <sz val="10"/>
      <color indexed="13"/>
      <name val="Arial"/>
      <family val="2"/>
    </font>
    <font>
      <sz val="8"/>
      <name val="Tahoma"/>
      <family val="2"/>
    </font>
    <font>
      <b/>
      <sz val="14"/>
      <color indexed="9"/>
      <name val="Arial Cyr"/>
      <family val="0"/>
    </font>
    <font>
      <sz val="14"/>
      <color indexed="8"/>
      <name val="Arial Black"/>
      <family val="0"/>
    </font>
    <font>
      <b/>
      <sz val="20"/>
      <color indexed="9"/>
      <name val="Calibri"/>
      <family val="0"/>
    </font>
    <font>
      <b/>
      <i/>
      <sz val="10"/>
      <color rgb="FFFF0000"/>
      <name val="Arial"/>
      <family val="2"/>
    </font>
    <font>
      <b/>
      <sz val="10"/>
      <color rgb="FF000000"/>
      <name val="Tahoma"/>
      <family val="2"/>
    </font>
    <font>
      <b/>
      <sz val="10"/>
      <color rgb="FFFFFF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33">
    <border>
      <left/>
      <right/>
      <top/>
      <bottom/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>
        <color indexed="12"/>
      </left>
      <right style="medium"/>
      <top style="medium">
        <color indexed="12"/>
      </top>
      <bottom style="thin"/>
    </border>
    <border>
      <left style="medium"/>
      <right style="medium"/>
      <top style="medium">
        <color indexed="12"/>
      </top>
      <bottom>
        <color indexed="63"/>
      </bottom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/>
      <top style="medium">
        <color indexed="12"/>
      </top>
      <bottom>
        <color indexed="63"/>
      </bottom>
    </border>
    <border>
      <left style="medium"/>
      <right style="medium"/>
      <top style="medium">
        <color indexed="12"/>
      </top>
      <bottom style="medium"/>
    </border>
    <border>
      <left style="medium"/>
      <right style="medium">
        <color indexed="12"/>
      </right>
      <top style="medium">
        <color indexed="12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/>
    </border>
    <border>
      <left style="medium"/>
      <right style="thin"/>
      <top style="medium">
        <color indexed="12"/>
      </top>
      <bottom style="medium"/>
    </border>
    <border>
      <left style="thin"/>
      <right style="thin"/>
      <top style="medium">
        <color indexed="12"/>
      </top>
      <bottom style="medium"/>
    </border>
    <border>
      <left style="thin"/>
      <right style="medium"/>
      <top style="medium">
        <color indexed="12"/>
      </top>
      <bottom style="medium"/>
    </border>
    <border>
      <left style="thin"/>
      <right style="medium">
        <color indexed="12"/>
      </right>
      <top style="medium">
        <color indexed="12"/>
      </top>
      <bottom style="medium"/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 style="medium">
        <color indexed="12"/>
      </left>
      <right style="thin"/>
      <top style="thin"/>
      <bottom style="thin"/>
    </border>
    <border>
      <left style="medium">
        <color indexed="12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12"/>
      </right>
      <top style="thin"/>
      <bottom style="medium"/>
    </border>
    <border>
      <left style="medium">
        <color indexed="12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12"/>
      </left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/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rgb="FF3333FF"/>
      </right>
      <top style="dotted"/>
      <bottom style="dotted"/>
    </border>
    <border>
      <left style="medium"/>
      <right style="hair"/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 style="hair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hair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>
        <color rgb="FF3333FF"/>
      </right>
      <top>
        <color indexed="63"/>
      </top>
      <bottom style="medium">
        <color rgb="FF3333FF"/>
      </bottom>
    </border>
    <border>
      <left style="medium"/>
      <right style="hair"/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>
        <color rgb="FF3333FF"/>
      </left>
      <right style="dotted"/>
      <top style="dotted"/>
      <bottom style="dotted"/>
    </border>
    <border>
      <left style="medium">
        <color rgb="FF3333FF"/>
      </left>
      <right style="dotted"/>
      <top>
        <color indexed="63"/>
      </top>
      <bottom style="medium">
        <color rgb="FF3333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3333FF"/>
      </left>
      <right>
        <color indexed="63"/>
      </right>
      <top style="medium">
        <color rgb="FF3333FF"/>
      </top>
      <bottom style="dotted"/>
    </border>
    <border>
      <left>
        <color indexed="63"/>
      </left>
      <right style="medium">
        <color rgb="FF3333FF"/>
      </right>
      <top style="medium">
        <color rgb="FF3333FF"/>
      </top>
      <bottom style="dotted"/>
    </border>
    <border>
      <left>
        <color indexed="63"/>
      </left>
      <right>
        <color indexed="63"/>
      </right>
      <top style="medium">
        <color indexed="12"/>
      </top>
      <bottom style="dotted"/>
    </border>
    <border>
      <left>
        <color indexed="63"/>
      </left>
      <right style="medium">
        <color indexed="12"/>
      </right>
      <top style="medium">
        <color indexed="12"/>
      </top>
      <bottom style="dotted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>
      <alignment horizontal="center" vertical="center"/>
      <protection/>
    </xf>
    <xf numFmtId="0" fontId="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5">
    <xf numFmtId="0" fontId="0" fillId="0" borderId="0" xfId="0" applyAlignment="1">
      <alignment/>
    </xf>
    <xf numFmtId="173" fontId="23" fillId="20" borderId="0" xfId="0" applyNumberFormat="1" applyFont="1" applyFill="1" applyAlignment="1">
      <alignment horizontal="center"/>
    </xf>
    <xf numFmtId="49" fontId="23" fillId="20" borderId="0" xfId="0" applyNumberFormat="1" applyFont="1" applyFill="1" applyAlignment="1">
      <alignment horizontal="center"/>
    </xf>
    <xf numFmtId="0" fontId="23" fillId="20" borderId="0" xfId="0" applyFont="1" applyFill="1" applyAlignment="1">
      <alignment/>
    </xf>
    <xf numFmtId="49" fontId="0" fillId="0" borderId="0" xfId="0" applyNumberFormat="1" applyAlignment="1">
      <alignment/>
    </xf>
    <xf numFmtId="173" fontId="0" fillId="4" borderId="11" xfId="0" applyNumberFormat="1" applyFill="1" applyBorder="1" applyAlignment="1">
      <alignment horizontal="center"/>
    </xf>
    <xf numFmtId="49" fontId="0" fillId="4" borderId="12" xfId="0" applyNumberFormat="1" applyFill="1" applyBorder="1" applyAlignment="1">
      <alignment horizontal="center"/>
    </xf>
    <xf numFmtId="0" fontId="24" fillId="4" borderId="12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23" fillId="0" borderId="0" xfId="0" applyFont="1" applyAlignment="1">
      <alignment/>
    </xf>
    <xf numFmtId="173" fontId="0" fillId="4" borderId="14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24" fillId="4" borderId="0" xfId="0" applyFont="1" applyFill="1" applyBorder="1" applyAlignment="1">
      <alignment/>
    </xf>
    <xf numFmtId="0" fontId="24" fillId="4" borderId="15" xfId="0" applyFont="1" applyFill="1" applyBorder="1" applyAlignment="1">
      <alignment/>
    </xf>
    <xf numFmtId="173" fontId="0" fillId="4" borderId="16" xfId="0" applyNumberFormat="1" applyFill="1" applyBorder="1" applyAlignment="1">
      <alignment horizontal="center"/>
    </xf>
    <xf numFmtId="49" fontId="0" fillId="4" borderId="17" xfId="0" applyNumberFormat="1" applyFill="1" applyBorder="1" applyAlignment="1">
      <alignment horizontal="center"/>
    </xf>
    <xf numFmtId="0" fontId="24" fillId="4" borderId="17" xfId="0" applyFont="1" applyFill="1" applyBorder="1" applyAlignment="1">
      <alignment/>
    </xf>
    <xf numFmtId="0" fontId="24" fillId="4" borderId="18" xfId="0" applyFont="1" applyFill="1" applyBorder="1" applyAlignment="1">
      <alignment/>
    </xf>
    <xf numFmtId="173" fontId="0" fillId="4" borderId="19" xfId="0" applyNumberFormat="1" applyFill="1" applyBorder="1" applyAlignment="1">
      <alignment horizontal="center"/>
    </xf>
    <xf numFmtId="49" fontId="0" fillId="4" borderId="20" xfId="0" applyNumberFormat="1" applyFill="1" applyBorder="1" applyAlignment="1">
      <alignment horizontal="center"/>
    </xf>
    <xf numFmtId="0" fontId="24" fillId="4" borderId="20" xfId="0" applyFont="1" applyFill="1" applyBorder="1" applyAlignment="1">
      <alignment/>
    </xf>
    <xf numFmtId="0" fontId="24" fillId="4" borderId="21" xfId="0" applyFont="1" applyFill="1" applyBorder="1" applyAlignment="1">
      <alignment/>
    </xf>
    <xf numFmtId="173" fontId="0" fillId="4" borderId="22" xfId="0" applyNumberFormat="1" applyFill="1" applyBorder="1" applyAlignment="1">
      <alignment horizontal="center"/>
    </xf>
    <xf numFmtId="49" fontId="0" fillId="4" borderId="23" xfId="0" applyNumberFormat="1" applyFill="1" applyBorder="1" applyAlignment="1">
      <alignment horizontal="center"/>
    </xf>
    <xf numFmtId="0" fontId="24" fillId="4" borderId="23" xfId="0" applyFont="1" applyFill="1" applyBorder="1" applyAlignment="1">
      <alignment/>
    </xf>
    <xf numFmtId="0" fontId="24" fillId="4" borderId="24" xfId="0" applyFont="1" applyFill="1" applyBorder="1" applyAlignment="1">
      <alignment/>
    </xf>
    <xf numFmtId="173" fontId="0" fillId="24" borderId="11" xfId="0" applyNumberFormat="1" applyFill="1" applyBorder="1" applyAlignment="1">
      <alignment horizontal="center"/>
    </xf>
    <xf numFmtId="49" fontId="0" fillId="24" borderId="12" xfId="0" applyNumberFormat="1" applyFill="1" applyBorder="1" applyAlignment="1">
      <alignment horizontal="center"/>
    </xf>
    <xf numFmtId="0" fontId="24" fillId="24" borderId="12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173" fontId="0" fillId="24" borderId="14" xfId="0" applyNumberFormat="1" applyFill="1" applyBorder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24" borderId="15" xfId="0" applyFont="1" applyFill="1" applyBorder="1" applyAlignment="1">
      <alignment/>
    </xf>
    <xf numFmtId="173" fontId="0" fillId="24" borderId="16" xfId="0" applyNumberFormat="1" applyFill="1" applyBorder="1" applyAlignment="1">
      <alignment horizontal="center"/>
    </xf>
    <xf numFmtId="49" fontId="0" fillId="24" borderId="17" xfId="0" applyNumberFormat="1" applyFill="1" applyBorder="1" applyAlignment="1">
      <alignment horizontal="center"/>
    </xf>
    <xf numFmtId="0" fontId="24" fillId="24" borderId="17" xfId="0" applyFont="1" applyFill="1" applyBorder="1" applyAlignment="1">
      <alignment/>
    </xf>
    <xf numFmtId="0" fontId="24" fillId="24" borderId="18" xfId="0" applyFont="1" applyFill="1" applyBorder="1" applyAlignment="1">
      <alignment/>
    </xf>
    <xf numFmtId="173" fontId="0" fillId="24" borderId="19" xfId="0" applyNumberFormat="1" applyFill="1" applyBorder="1" applyAlignment="1">
      <alignment horizontal="center"/>
    </xf>
    <xf numFmtId="49" fontId="0" fillId="24" borderId="20" xfId="0" applyNumberFormat="1" applyFill="1" applyBorder="1" applyAlignment="1">
      <alignment horizontal="center"/>
    </xf>
    <xf numFmtId="0" fontId="24" fillId="24" borderId="20" xfId="0" applyFont="1" applyFill="1" applyBorder="1" applyAlignment="1">
      <alignment/>
    </xf>
    <xf numFmtId="0" fontId="24" fillId="24" borderId="21" xfId="0" applyFont="1" applyFill="1" applyBorder="1" applyAlignment="1">
      <alignment/>
    </xf>
    <xf numFmtId="173" fontId="0" fillId="24" borderId="22" xfId="0" applyNumberFormat="1" applyFill="1" applyBorder="1" applyAlignment="1">
      <alignment horizontal="center"/>
    </xf>
    <xf numFmtId="49" fontId="0" fillId="24" borderId="23" xfId="0" applyNumberFormat="1" applyFill="1" applyBorder="1" applyAlignment="1">
      <alignment horizontal="center"/>
    </xf>
    <xf numFmtId="0" fontId="24" fillId="24" borderId="23" xfId="0" applyFont="1" applyFill="1" applyBorder="1" applyAlignment="1">
      <alignment/>
    </xf>
    <xf numFmtId="0" fontId="24" fillId="24" borderId="24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25" fillId="25" borderId="25" xfId="0" applyNumberFormat="1" applyFont="1" applyFill="1" applyBorder="1" applyAlignment="1" applyProtection="1">
      <alignment horizontal="left" vertical="top"/>
      <protection hidden="1"/>
    </xf>
    <xf numFmtId="49" fontId="25" fillId="25" borderId="26" xfId="0" applyNumberFormat="1" applyFont="1" applyFill="1" applyBorder="1" applyAlignment="1" applyProtection="1">
      <alignment horizontal="left" vertical="top"/>
      <protection hidden="1"/>
    </xf>
    <xf numFmtId="175" fontId="25" fillId="25" borderId="26" xfId="0" applyNumberFormat="1" applyFont="1" applyFill="1" applyBorder="1" applyAlignment="1" applyProtection="1">
      <alignment horizontal="left" vertical="top"/>
      <protection hidden="1"/>
    </xf>
    <xf numFmtId="0" fontId="25" fillId="25" borderId="26" xfId="0" applyFont="1" applyFill="1" applyBorder="1" applyAlignment="1" applyProtection="1">
      <alignment horizontal="left" vertical="top"/>
      <protection hidden="1"/>
    </xf>
    <xf numFmtId="0" fontId="25" fillId="25" borderId="27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49" fontId="0" fillId="0" borderId="28" xfId="0" applyNumberFormat="1" applyFill="1" applyBorder="1" applyAlignment="1" applyProtection="1">
      <alignment horizontal="center"/>
      <protection hidden="1"/>
    </xf>
    <xf numFmtId="49" fontId="0" fillId="0" borderId="29" xfId="0" applyNumberFormat="1" applyFill="1" applyBorder="1" applyAlignment="1" applyProtection="1">
      <alignment horizontal="center"/>
      <protection hidden="1"/>
    </xf>
    <xf numFmtId="49" fontId="0" fillId="0" borderId="30" xfId="0" applyNumberFormat="1" applyFill="1" applyBorder="1" applyAlignment="1" applyProtection="1">
      <alignment horizontal="center"/>
      <protection hidden="1"/>
    </xf>
    <xf numFmtId="0" fontId="25" fillId="26" borderId="11" xfId="0" applyFont="1" applyFill="1" applyBorder="1" applyAlignment="1" applyProtection="1">
      <alignment horizontal="center"/>
      <protection hidden="1"/>
    </xf>
    <xf numFmtId="0" fontId="25" fillId="26" borderId="31" xfId="0" applyFont="1" applyFill="1" applyBorder="1" applyAlignment="1" applyProtection="1">
      <alignment horizontal="center"/>
      <protection hidden="1"/>
    </xf>
    <xf numFmtId="49" fontId="0" fillId="0" borderId="32" xfId="0" applyNumberFormat="1" applyFill="1" applyBorder="1" applyAlignment="1" applyProtection="1">
      <alignment horizontal="center"/>
      <protection hidden="1"/>
    </xf>
    <xf numFmtId="49" fontId="0" fillId="0" borderId="33" xfId="0" applyNumberFormat="1" applyFill="1" applyBorder="1" applyAlignment="1" applyProtection="1">
      <alignment horizontal="center"/>
      <protection hidden="1"/>
    </xf>
    <xf numFmtId="49" fontId="0" fillId="0" borderId="34" xfId="0" applyNumberFormat="1" applyFill="1" applyBorder="1" applyAlignment="1" applyProtection="1">
      <alignment/>
      <protection hidden="1"/>
    </xf>
    <xf numFmtId="0" fontId="0" fillId="0" borderId="0" xfId="0" applyNumberFormat="1" applyFill="1" applyAlignment="1" applyProtection="1">
      <alignment horizontal="center"/>
      <protection hidden="1"/>
    </xf>
    <xf numFmtId="0" fontId="0" fillId="24" borderId="35" xfId="0" applyNumberFormat="1" applyFill="1" applyBorder="1" applyAlignment="1" applyProtection="1">
      <alignment horizontal="center"/>
      <protection hidden="1" locked="0"/>
    </xf>
    <xf numFmtId="0" fontId="0" fillId="24" borderId="36" xfId="0" applyNumberFormat="1" applyFill="1" applyBorder="1" applyAlignment="1" applyProtection="1">
      <alignment horizontal="center"/>
      <protection hidden="1" locked="0"/>
    </xf>
    <xf numFmtId="0" fontId="0" fillId="24" borderId="37" xfId="0" applyNumberFormat="1" applyFill="1" applyBorder="1" applyAlignment="1" applyProtection="1">
      <alignment horizontal="center"/>
      <protection hidden="1" locked="0"/>
    </xf>
    <xf numFmtId="0" fontId="0" fillId="4" borderId="38" xfId="0" applyNumberFormat="1" applyFill="1" applyBorder="1" applyAlignment="1" applyProtection="1">
      <alignment horizontal="center"/>
      <protection hidden="1" locked="0"/>
    </xf>
    <xf numFmtId="0" fontId="0" fillId="20" borderId="38" xfId="0" applyNumberFormat="1" applyFill="1" applyBorder="1" applyAlignment="1" applyProtection="1">
      <alignment horizontal="center"/>
      <protection hidden="1" locked="0"/>
    </xf>
    <xf numFmtId="0" fontId="0" fillId="4" borderId="35" xfId="0" applyNumberFormat="1" applyFill="1" applyBorder="1" applyAlignment="1" applyProtection="1">
      <alignment horizontal="center"/>
      <protection hidden="1" locked="0"/>
    </xf>
    <xf numFmtId="0" fontId="0" fillId="4" borderId="36" xfId="0" applyNumberFormat="1" applyFill="1" applyBorder="1" applyAlignment="1" applyProtection="1">
      <alignment horizontal="center"/>
      <protection hidden="1" locked="0"/>
    </xf>
    <xf numFmtId="0" fontId="0" fillId="4" borderId="37" xfId="0" applyNumberFormat="1" applyFill="1" applyBorder="1" applyAlignment="1" applyProtection="1">
      <alignment horizontal="center"/>
      <protection hidden="1" locked="0"/>
    </xf>
    <xf numFmtId="0" fontId="27" fillId="0" borderId="0" xfId="0" applyNumberFormat="1" applyFont="1" applyFill="1" applyAlignment="1" applyProtection="1">
      <alignment horizontal="center"/>
      <protection hidden="1"/>
    </xf>
    <xf numFmtId="49" fontId="27" fillId="0" borderId="0" xfId="0" applyNumberFormat="1" applyFont="1" applyFill="1" applyAlignment="1" applyProtection="1">
      <alignment horizontal="left"/>
      <protection hidden="1"/>
    </xf>
    <xf numFmtId="49" fontId="0" fillId="4" borderId="11" xfId="0" applyNumberFormat="1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49" fontId="0" fillId="4" borderId="14" xfId="0" applyNumberForma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49" fontId="0" fillId="4" borderId="22" xfId="0" applyNumberFormat="1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49" fontId="0" fillId="4" borderId="39" xfId="0" applyNumberFormat="1" applyFill="1" applyBorder="1" applyAlignment="1" applyProtection="1">
      <alignment horizontal="center"/>
      <protection hidden="1"/>
    </xf>
    <xf numFmtId="0" fontId="0" fillId="4" borderId="40" xfId="0" applyFill="1" applyBorder="1" applyAlignment="1" applyProtection="1">
      <alignment/>
      <protection hidden="1"/>
    </xf>
    <xf numFmtId="0" fontId="0" fillId="4" borderId="41" xfId="0" applyFill="1" applyBorder="1" applyAlignment="1" applyProtection="1">
      <alignment/>
      <protection hidden="1"/>
    </xf>
    <xf numFmtId="49" fontId="0" fillId="24" borderId="11" xfId="0" applyNumberFormat="1" applyFill="1" applyBorder="1" applyAlignment="1" applyProtection="1">
      <alignment horizontal="center"/>
      <protection hidden="1"/>
    </xf>
    <xf numFmtId="0" fontId="0" fillId="24" borderId="12" xfId="0" applyFill="1" applyBorder="1" applyAlignment="1" applyProtection="1">
      <alignment/>
      <protection hidden="1"/>
    </xf>
    <xf numFmtId="0" fontId="0" fillId="24" borderId="13" xfId="0" applyFill="1" applyBorder="1" applyAlignment="1" applyProtection="1">
      <alignment/>
      <protection hidden="1"/>
    </xf>
    <xf numFmtId="49" fontId="0" fillId="24" borderId="14" xfId="0" applyNumberFormat="1" applyFill="1" applyBorder="1" applyAlignment="1" applyProtection="1">
      <alignment horizont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15" xfId="0" applyFill="1" applyBorder="1" applyAlignment="1" applyProtection="1">
      <alignment/>
      <protection hidden="1"/>
    </xf>
    <xf numFmtId="49" fontId="0" fillId="24" borderId="22" xfId="0" applyNumberFormat="1" applyFill="1" applyBorder="1" applyAlignment="1" applyProtection="1">
      <alignment horizontal="center"/>
      <protection hidden="1"/>
    </xf>
    <xf numFmtId="0" fontId="0" fillId="24" borderId="23" xfId="0" applyFill="1" applyBorder="1" applyAlignment="1" applyProtection="1">
      <alignment/>
      <protection hidden="1"/>
    </xf>
    <xf numFmtId="0" fontId="0" fillId="24" borderId="24" xfId="0" applyFill="1" applyBorder="1" applyAlignment="1" applyProtection="1">
      <alignment/>
      <protection hidden="1"/>
    </xf>
    <xf numFmtId="49" fontId="0" fillId="20" borderId="22" xfId="0" applyNumberFormat="1" applyFill="1" applyBorder="1" applyAlignment="1" applyProtection="1">
      <alignment horizontal="center"/>
      <protection hidden="1"/>
    </xf>
    <xf numFmtId="0" fontId="0" fillId="20" borderId="23" xfId="0" applyFill="1" applyBorder="1" applyAlignment="1" applyProtection="1">
      <alignment/>
      <protection hidden="1"/>
    </xf>
    <xf numFmtId="0" fontId="0" fillId="20" borderId="24" xfId="0" applyFill="1" applyBorder="1" applyAlignment="1" applyProtection="1">
      <alignment/>
      <protection hidden="1"/>
    </xf>
    <xf numFmtId="0" fontId="13" fillId="27" borderId="11" xfId="0" applyFont="1" applyFill="1" applyBorder="1" applyAlignment="1" applyProtection="1">
      <alignment horizontal="center"/>
      <protection hidden="1"/>
    </xf>
    <xf numFmtId="0" fontId="13" fillId="27" borderId="31" xfId="0" applyFont="1" applyFill="1" applyBorder="1" applyAlignment="1" applyProtection="1">
      <alignment horizontal="center"/>
      <protection hidden="1"/>
    </xf>
    <xf numFmtId="0" fontId="29" fillId="0" borderId="0" xfId="0" applyFont="1" applyFill="1" applyAlignment="1" applyProtection="1">
      <alignment horizontal="center"/>
      <protection hidden="1"/>
    </xf>
    <xf numFmtId="49" fontId="0" fillId="20" borderId="39" xfId="0" applyNumberFormat="1" applyFill="1" applyBorder="1" applyAlignment="1" applyProtection="1">
      <alignment horizontal="center"/>
      <protection hidden="1"/>
    </xf>
    <xf numFmtId="0" fontId="0" fillId="20" borderId="40" xfId="0" applyFill="1" applyBorder="1" applyAlignment="1" applyProtection="1">
      <alignment/>
      <protection hidden="1"/>
    </xf>
    <xf numFmtId="0" fontId="0" fillId="20" borderId="41" xfId="0" applyFill="1" applyBorder="1" applyAlignment="1" applyProtection="1">
      <alignment/>
      <protection hidden="1"/>
    </xf>
    <xf numFmtId="0" fontId="23" fillId="4" borderId="42" xfId="0" applyFont="1" applyFill="1" applyBorder="1" applyAlignment="1" applyProtection="1">
      <alignment horizontal="center"/>
      <protection hidden="1"/>
    </xf>
    <xf numFmtId="0" fontId="23" fillId="24" borderId="42" xfId="0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33" fillId="0" borderId="0" xfId="56" applyFont="1" applyBorder="1" applyAlignment="1" applyProtection="1">
      <alignment vertical="center"/>
      <protection hidden="1"/>
    </xf>
    <xf numFmtId="0" fontId="34" fillId="10" borderId="25" xfId="56" applyFont="1" applyFill="1" applyBorder="1" applyAlignment="1" applyProtection="1">
      <alignment horizontal="center" vertical="center"/>
      <protection hidden="1"/>
    </xf>
    <xf numFmtId="0" fontId="34" fillId="10" borderId="26" xfId="56" applyFont="1" applyFill="1" applyBorder="1" applyAlignment="1" applyProtection="1">
      <alignment horizontal="center" vertical="center"/>
      <protection hidden="1"/>
    </xf>
    <xf numFmtId="0" fontId="34" fillId="10" borderId="27" xfId="56" applyFont="1" applyFill="1" applyBorder="1" applyAlignment="1" applyProtection="1">
      <alignment horizontal="center" vertical="center"/>
      <protection hidden="1"/>
    </xf>
    <xf numFmtId="0" fontId="33" fillId="0" borderId="0" xfId="56" applyFont="1" applyFill="1" applyBorder="1" applyAlignment="1" applyProtection="1">
      <alignment vertical="center"/>
      <protection hidden="1"/>
    </xf>
    <xf numFmtId="0" fontId="33" fillId="0" borderId="0" xfId="56" applyFont="1" applyBorder="1" applyAlignment="1" applyProtection="1">
      <alignment horizontal="center" vertical="center"/>
      <protection hidden="1"/>
    </xf>
    <xf numFmtId="173" fontId="33" fillId="0" borderId="0" xfId="56" applyNumberFormat="1" applyFont="1" applyBorder="1" applyAlignment="1" applyProtection="1">
      <alignment vertical="center"/>
      <protection hidden="1"/>
    </xf>
    <xf numFmtId="177" fontId="33" fillId="0" borderId="0" xfId="56" applyNumberFormat="1" applyFont="1" applyBorder="1" applyAlignment="1" applyProtection="1">
      <alignment vertical="center"/>
      <protection hidden="1"/>
    </xf>
    <xf numFmtId="0" fontId="34" fillId="0" borderId="0" xfId="56" applyFont="1" applyFill="1" applyBorder="1" applyAlignment="1" applyProtection="1">
      <alignment horizontal="center" vertical="center"/>
      <protection hidden="1"/>
    </xf>
    <xf numFmtId="0" fontId="34" fillId="0" borderId="0" xfId="56" applyFont="1" applyBorder="1" applyAlignment="1" applyProtection="1">
      <alignment horizontal="center" vertical="center"/>
      <protection hidden="1"/>
    </xf>
    <xf numFmtId="0" fontId="33" fillId="0" borderId="0" xfId="56" applyFont="1" applyBorder="1" applyAlignment="1" applyProtection="1">
      <alignment horizontal="left" vertical="center"/>
      <protection hidden="1"/>
    </xf>
    <xf numFmtId="0" fontId="34" fillId="0" borderId="0" xfId="56" applyFont="1" applyBorder="1" applyAlignment="1" applyProtection="1">
      <alignment horizontal="left" vertical="center"/>
      <protection hidden="1"/>
    </xf>
    <xf numFmtId="0" fontId="34" fillId="28" borderId="43" xfId="56" applyFont="1" applyFill="1" applyBorder="1" applyAlignment="1" applyProtection="1">
      <alignment horizontal="left" vertical="center"/>
      <protection hidden="1"/>
    </xf>
    <xf numFmtId="0" fontId="35" fillId="0" borderId="44" xfId="56" applyFont="1" applyFill="1" applyBorder="1" applyAlignment="1" applyProtection="1">
      <alignment vertical="center"/>
      <protection hidden="1"/>
    </xf>
    <xf numFmtId="0" fontId="36" fillId="0" borderId="45" xfId="56" applyNumberFormat="1" applyFont="1" applyBorder="1" applyAlignment="1" applyProtection="1">
      <alignment horizontal="center" vertical="center"/>
      <protection hidden="1"/>
    </xf>
    <xf numFmtId="0" fontId="36" fillId="0" borderId="46" xfId="56" applyNumberFormat="1" applyFont="1" applyBorder="1" applyAlignment="1" applyProtection="1">
      <alignment horizontal="center" vertical="center"/>
      <protection hidden="1"/>
    </xf>
    <xf numFmtId="0" fontId="36" fillId="0" borderId="47" xfId="56" applyNumberFormat="1" applyFont="1" applyBorder="1" applyAlignment="1" applyProtection="1">
      <alignment horizontal="center" vertical="center"/>
      <protection hidden="1"/>
    </xf>
    <xf numFmtId="0" fontId="36" fillId="0" borderId="44" xfId="56" applyNumberFormat="1" applyFont="1" applyBorder="1" applyAlignment="1" applyProtection="1">
      <alignment horizontal="center" vertical="center"/>
      <protection hidden="1"/>
    </xf>
    <xf numFmtId="0" fontId="36" fillId="0" borderId="48" xfId="56" applyNumberFormat="1" applyFont="1" applyBorder="1" applyAlignment="1" applyProtection="1">
      <alignment horizontal="center" vertical="center"/>
      <protection hidden="1"/>
    </xf>
    <xf numFmtId="0" fontId="36" fillId="0" borderId="49" xfId="56" applyNumberFormat="1" applyFont="1" applyBorder="1" applyAlignment="1" applyProtection="1">
      <alignment horizontal="center" vertical="center"/>
      <protection hidden="1"/>
    </xf>
    <xf numFmtId="0" fontId="34" fillId="20" borderId="50" xfId="56" applyFont="1" applyFill="1" applyBorder="1" applyAlignment="1" applyProtection="1">
      <alignment horizontal="left" vertical="center"/>
      <protection hidden="1"/>
    </xf>
    <xf numFmtId="0" fontId="34" fillId="29" borderId="48" xfId="56" applyFont="1" applyFill="1" applyBorder="1" applyAlignment="1" applyProtection="1">
      <alignment horizontal="center" vertical="center"/>
      <protection hidden="1"/>
    </xf>
    <xf numFmtId="0" fontId="34" fillId="28" borderId="51" xfId="56" applyFont="1" applyFill="1" applyBorder="1" applyAlignment="1" applyProtection="1">
      <alignment horizontal="center" vertical="center"/>
      <protection hidden="1"/>
    </xf>
    <xf numFmtId="0" fontId="34" fillId="28" borderId="52" xfId="56" applyFont="1" applyFill="1" applyBorder="1" applyAlignment="1" applyProtection="1">
      <alignment horizontal="center" vertical="center"/>
      <protection hidden="1"/>
    </xf>
    <xf numFmtId="0" fontId="34" fillId="28" borderId="53" xfId="56" applyFont="1" applyFill="1" applyBorder="1" applyAlignment="1" applyProtection="1">
      <alignment horizontal="center" vertical="center"/>
      <protection hidden="1"/>
    </xf>
    <xf numFmtId="0" fontId="34" fillId="4" borderId="51" xfId="56" applyFont="1" applyFill="1" applyBorder="1" applyAlignment="1" applyProtection="1">
      <alignment horizontal="center" vertical="center"/>
      <protection hidden="1"/>
    </xf>
    <xf numFmtId="0" fontId="34" fillId="4" borderId="52" xfId="56" applyFont="1" applyFill="1" applyBorder="1" applyAlignment="1" applyProtection="1">
      <alignment horizontal="center" vertical="center"/>
      <protection hidden="1"/>
    </xf>
    <xf numFmtId="0" fontId="34" fillId="4" borderId="54" xfId="56" applyFont="1" applyFill="1" applyBorder="1" applyAlignment="1" applyProtection="1">
      <alignment horizontal="center" vertical="center"/>
      <protection hidden="1"/>
    </xf>
    <xf numFmtId="0" fontId="34" fillId="28" borderId="55" xfId="56" applyFont="1" applyFill="1" applyBorder="1" applyAlignment="1" applyProtection="1">
      <alignment horizontal="center" vertical="center"/>
      <protection hidden="1"/>
    </xf>
    <xf numFmtId="0" fontId="34" fillId="28" borderId="56" xfId="56" applyNumberFormat="1" applyFont="1" applyFill="1" applyBorder="1" applyAlignment="1" applyProtection="1">
      <alignment horizontal="center" vertical="center"/>
      <protection hidden="1"/>
    </xf>
    <xf numFmtId="0" fontId="34" fillId="28" borderId="56" xfId="56" applyFont="1" applyFill="1" applyBorder="1" applyAlignment="1" applyProtection="1">
      <alignment horizontal="center" vertical="center"/>
      <protection hidden="1"/>
    </xf>
    <xf numFmtId="0" fontId="34" fillId="4" borderId="56" xfId="56" applyFont="1" applyFill="1" applyBorder="1" applyAlignment="1" applyProtection="1">
      <alignment horizontal="center" vertical="center"/>
      <protection hidden="1"/>
    </xf>
    <xf numFmtId="0" fontId="33" fillId="0" borderId="46" xfId="56" applyFont="1" applyBorder="1" applyAlignment="1" applyProtection="1">
      <alignment vertical="center"/>
      <protection hidden="1"/>
    </xf>
    <xf numFmtId="0" fontId="33" fillId="0" borderId="57" xfId="56" applyFont="1" applyBorder="1" applyAlignment="1" applyProtection="1">
      <alignment horizontal="left" vertical="center"/>
      <protection hidden="1"/>
    </xf>
    <xf numFmtId="0" fontId="37" fillId="0" borderId="58" xfId="56" applyFont="1" applyBorder="1" applyAlignment="1" applyProtection="1">
      <alignment vertical="center"/>
      <protection hidden="1"/>
    </xf>
    <xf numFmtId="0" fontId="35" fillId="0" borderId="59" xfId="56" applyFont="1" applyFill="1" applyBorder="1" applyAlignment="1" applyProtection="1">
      <alignment vertical="center"/>
      <protection hidden="1"/>
    </xf>
    <xf numFmtId="0" fontId="36" fillId="0" borderId="22" xfId="56" applyNumberFormat="1" applyFont="1" applyBorder="1" applyAlignment="1" applyProtection="1">
      <alignment horizontal="center" vertical="center"/>
      <protection hidden="1"/>
    </xf>
    <xf numFmtId="0" fontId="36" fillId="0" borderId="23" xfId="56" applyNumberFormat="1" applyFont="1" applyBorder="1" applyAlignment="1" applyProtection="1">
      <alignment horizontal="center" vertical="center"/>
      <protection hidden="1"/>
    </xf>
    <xf numFmtId="0" fontId="36" fillId="0" borderId="24" xfId="56" applyNumberFormat="1" applyFont="1" applyBorder="1" applyAlignment="1" applyProtection="1">
      <alignment horizontal="center" vertical="center"/>
      <protection hidden="1"/>
    </xf>
    <xf numFmtId="0" fontId="36" fillId="0" borderId="59" xfId="56" applyNumberFormat="1" applyFont="1" applyBorder="1" applyAlignment="1" applyProtection="1">
      <alignment horizontal="center" vertical="center"/>
      <protection hidden="1"/>
    </xf>
    <xf numFmtId="0" fontId="33" fillId="0" borderId="60" xfId="56" applyNumberFormat="1" applyFont="1" applyBorder="1" applyAlignment="1" applyProtection="1">
      <alignment horizontal="center" vertical="center"/>
      <protection hidden="1"/>
    </xf>
    <xf numFmtId="0" fontId="34" fillId="0" borderId="61" xfId="56" applyFont="1" applyBorder="1" applyAlignment="1" applyProtection="1">
      <alignment horizontal="left" vertical="center"/>
      <protection hidden="1"/>
    </xf>
    <xf numFmtId="0" fontId="34" fillId="0" borderId="62" xfId="56" applyFont="1" applyBorder="1" applyAlignment="1" applyProtection="1">
      <alignment horizontal="center" vertical="center"/>
      <protection hidden="1"/>
    </xf>
    <xf numFmtId="0" fontId="33" fillId="0" borderId="63" xfId="56" applyFont="1" applyBorder="1" applyAlignment="1" applyProtection="1">
      <alignment horizontal="center" vertical="center"/>
      <protection hidden="1"/>
    </xf>
    <xf numFmtId="0" fontId="33" fillId="0" borderId="64" xfId="56" applyFont="1" applyBorder="1" applyAlignment="1" applyProtection="1">
      <alignment horizontal="center" vertical="center"/>
      <protection hidden="1"/>
    </xf>
    <xf numFmtId="0" fontId="33" fillId="0" borderId="65" xfId="56" applyFont="1" applyBorder="1" applyAlignment="1" applyProtection="1">
      <alignment horizontal="center" vertical="center"/>
      <protection hidden="1"/>
    </xf>
    <xf numFmtId="0" fontId="33" fillId="0" borderId="66" xfId="56" applyFont="1" applyBorder="1" applyAlignment="1" applyProtection="1">
      <alignment horizontal="center" vertical="center"/>
      <protection hidden="1"/>
    </xf>
    <xf numFmtId="0" fontId="34" fillId="28" borderId="67" xfId="56" applyFont="1" applyFill="1" applyBorder="1" applyAlignment="1" applyProtection="1">
      <alignment horizontal="center" vertical="center"/>
      <protection hidden="1"/>
    </xf>
    <xf numFmtId="0" fontId="34" fillId="28" borderId="42" xfId="56" applyFont="1" applyFill="1" applyBorder="1" applyAlignment="1" applyProtection="1">
      <alignment horizontal="center" vertical="center"/>
      <protection hidden="1"/>
    </xf>
    <xf numFmtId="0" fontId="34" fillId="4" borderId="42" xfId="56" applyFont="1" applyFill="1" applyBorder="1" applyAlignment="1" applyProtection="1">
      <alignment horizontal="center" vertical="center"/>
      <protection hidden="1"/>
    </xf>
    <xf numFmtId="0" fontId="33" fillId="0" borderId="60" xfId="56" applyFont="1" applyBorder="1" applyAlignment="1" applyProtection="1">
      <alignment horizontal="left" vertical="center"/>
      <protection hidden="1"/>
    </xf>
    <xf numFmtId="0" fontId="38" fillId="22" borderId="38" xfId="56" applyFont="1" applyFill="1" applyBorder="1" applyAlignment="1" applyProtection="1">
      <alignment horizontal="center" vertical="center"/>
      <protection hidden="1"/>
    </xf>
    <xf numFmtId="0" fontId="35" fillId="0" borderId="11" xfId="56" applyFont="1" applyFill="1" applyBorder="1" applyAlignment="1" applyProtection="1">
      <alignment vertical="center"/>
      <protection hidden="1"/>
    </xf>
    <xf numFmtId="0" fontId="39" fillId="0" borderId="11" xfId="56" applyNumberFormat="1" applyFont="1" applyBorder="1" applyAlignment="1" applyProtection="1">
      <alignment horizontal="center" vertical="center"/>
      <protection hidden="1"/>
    </xf>
    <xf numFmtId="0" fontId="39" fillId="0" borderId="12" xfId="56" applyNumberFormat="1" applyFont="1" applyBorder="1" applyAlignment="1" applyProtection="1">
      <alignment horizontal="center" vertical="center"/>
      <protection hidden="1"/>
    </xf>
    <xf numFmtId="0" fontId="39" fillId="0" borderId="13" xfId="56" applyNumberFormat="1" applyFont="1" applyBorder="1" applyAlignment="1" applyProtection="1">
      <alignment horizontal="center" vertical="center"/>
      <protection hidden="1"/>
    </xf>
    <xf numFmtId="0" fontId="37" fillId="0" borderId="15" xfId="56" applyNumberFormat="1" applyFont="1" applyFill="1" applyBorder="1" applyAlignment="1" applyProtection="1">
      <alignment horizontal="center" vertical="center"/>
      <protection hidden="1"/>
    </xf>
    <xf numFmtId="0" fontId="33" fillId="0" borderId="11" xfId="56" applyNumberFormat="1" applyFont="1" applyBorder="1" applyAlignment="1" applyProtection="1">
      <alignment horizontal="center" vertical="center"/>
      <protection hidden="1"/>
    </xf>
    <xf numFmtId="0" fontId="34" fillId="0" borderId="68" xfId="56" applyFont="1" applyBorder="1" applyAlignment="1" applyProtection="1">
      <alignment horizontal="left" vertical="center"/>
      <protection hidden="1"/>
    </xf>
    <xf numFmtId="0" fontId="34" fillId="0" borderId="37" xfId="56" applyFont="1" applyBorder="1" applyAlignment="1" applyProtection="1">
      <alignment horizontal="center" vertical="center"/>
      <protection hidden="1"/>
    </xf>
    <xf numFmtId="0" fontId="33" fillId="0" borderId="69" xfId="56" applyFont="1" applyBorder="1" applyAlignment="1" applyProtection="1">
      <alignment horizontal="center" vertical="center"/>
      <protection hidden="1"/>
    </xf>
    <xf numFmtId="0" fontId="33" fillId="0" borderId="70" xfId="56" applyFont="1" applyBorder="1" applyAlignment="1" applyProtection="1">
      <alignment horizontal="center" vertical="center"/>
      <protection hidden="1"/>
    </xf>
    <xf numFmtId="0" fontId="33" fillId="0" borderId="71" xfId="56" applyFont="1" applyBorder="1" applyAlignment="1" applyProtection="1">
      <alignment horizontal="center" vertical="center"/>
      <protection hidden="1"/>
    </xf>
    <xf numFmtId="0" fontId="33" fillId="0" borderId="72" xfId="56" applyFont="1" applyBorder="1" applyAlignment="1" applyProtection="1">
      <alignment horizontal="center" vertical="center"/>
      <protection hidden="1"/>
    </xf>
    <xf numFmtId="0" fontId="33" fillId="0" borderId="67" xfId="56" applyFont="1" applyBorder="1" applyAlignment="1" applyProtection="1">
      <alignment horizontal="center" vertical="center"/>
      <protection hidden="1"/>
    </xf>
    <xf numFmtId="0" fontId="33" fillId="0" borderId="42" xfId="56" applyFont="1" applyBorder="1" applyAlignment="1" applyProtection="1">
      <alignment horizontal="center" vertical="center"/>
      <protection hidden="1"/>
    </xf>
    <xf numFmtId="0" fontId="40" fillId="17" borderId="38" xfId="56" applyFont="1" applyFill="1" applyBorder="1" applyAlignment="1" applyProtection="1">
      <alignment horizontal="center" vertical="center"/>
      <protection hidden="1"/>
    </xf>
    <xf numFmtId="0" fontId="35" fillId="0" borderId="14" xfId="56" applyFont="1" applyFill="1" applyBorder="1" applyAlignment="1" applyProtection="1">
      <alignment vertical="center"/>
      <protection hidden="1"/>
    </xf>
    <xf numFmtId="0" fontId="39" fillId="0" borderId="22" xfId="56" applyNumberFormat="1" applyFont="1" applyBorder="1" applyAlignment="1" applyProtection="1">
      <alignment horizontal="center" vertical="center"/>
      <protection hidden="1"/>
    </xf>
    <xf numFmtId="0" fontId="39" fillId="0" borderId="23" xfId="56" applyNumberFormat="1" applyFont="1" applyBorder="1" applyAlignment="1" applyProtection="1">
      <alignment horizontal="center" vertical="center"/>
      <protection hidden="1"/>
    </xf>
    <xf numFmtId="0" fontId="39" fillId="0" borderId="24" xfId="56" applyNumberFormat="1" applyFont="1" applyBorder="1" applyAlignment="1" applyProtection="1">
      <alignment horizontal="center" vertical="center"/>
      <protection hidden="1"/>
    </xf>
    <xf numFmtId="0" fontId="39" fillId="0" borderId="14" xfId="56" applyNumberFormat="1" applyFont="1" applyBorder="1" applyAlignment="1" applyProtection="1">
      <alignment horizontal="center" vertical="center"/>
      <protection hidden="1"/>
    </xf>
    <xf numFmtId="0" fontId="39" fillId="0" borderId="0" xfId="56" applyNumberFormat="1" applyFont="1" applyBorder="1" applyAlignment="1" applyProtection="1">
      <alignment horizontal="center" vertical="center"/>
      <protection hidden="1"/>
    </xf>
    <xf numFmtId="0" fontId="39" fillId="0" borderId="15" xfId="56" applyNumberFormat="1" applyFont="1" applyBorder="1" applyAlignment="1" applyProtection="1">
      <alignment horizontal="center" vertical="center"/>
      <protection hidden="1"/>
    </xf>
    <xf numFmtId="0" fontId="37" fillId="0" borderId="14" xfId="56" applyNumberFormat="1" applyFont="1" applyFill="1" applyBorder="1" applyAlignment="1" applyProtection="1">
      <alignment horizontal="center" vertical="center"/>
      <protection hidden="1"/>
    </xf>
    <xf numFmtId="0" fontId="33" fillId="0" borderId="14" xfId="56" applyNumberFormat="1" applyFont="1" applyBorder="1" applyAlignment="1" applyProtection="1">
      <alignment horizontal="center" vertical="center"/>
      <protection hidden="1"/>
    </xf>
    <xf numFmtId="0" fontId="33" fillId="0" borderId="73" xfId="56" applyFont="1" applyBorder="1" applyAlignment="1" applyProtection="1">
      <alignment horizontal="left" vertical="center"/>
      <protection hidden="1"/>
    </xf>
    <xf numFmtId="0" fontId="34" fillId="22" borderId="74" xfId="56" applyFont="1" applyFill="1" applyBorder="1" applyAlignment="1" applyProtection="1">
      <alignment horizontal="center" vertical="center"/>
      <protection hidden="1"/>
    </xf>
    <xf numFmtId="0" fontId="33" fillId="0" borderId="75" xfId="56" applyFont="1" applyBorder="1" applyAlignment="1" applyProtection="1">
      <alignment horizontal="center" vertical="center"/>
      <protection hidden="1"/>
    </xf>
    <xf numFmtId="0" fontId="33" fillId="0" borderId="76" xfId="56" applyFont="1" applyBorder="1" applyAlignment="1" applyProtection="1">
      <alignment horizontal="center" vertical="center"/>
      <protection hidden="1"/>
    </xf>
    <xf numFmtId="0" fontId="37" fillId="0" borderId="35" xfId="56" applyFont="1" applyFill="1" applyBorder="1" applyAlignment="1" applyProtection="1">
      <alignment horizontal="center" vertical="center"/>
      <protection hidden="1"/>
    </xf>
    <xf numFmtId="0" fontId="38" fillId="0" borderId="35" xfId="56" applyFont="1" applyBorder="1" applyAlignment="1" applyProtection="1">
      <alignment horizontal="center" vertical="center"/>
      <protection hidden="1"/>
    </xf>
    <xf numFmtId="0" fontId="33" fillId="0" borderId="60" xfId="56" applyFont="1" applyBorder="1" applyAlignment="1" applyProtection="1">
      <alignment horizontal="center" vertical="center"/>
      <protection hidden="1"/>
    </xf>
    <xf numFmtId="0" fontId="33" fillId="0" borderId="67" xfId="56" applyFont="1" applyBorder="1" applyAlignment="1" applyProtection="1">
      <alignment horizontal="left" vertical="center"/>
      <protection hidden="1"/>
    </xf>
    <xf numFmtId="0" fontId="33" fillId="0" borderId="42" xfId="56" applyFont="1" applyBorder="1" applyAlignment="1" applyProtection="1">
      <alignment horizontal="left" vertical="center"/>
      <protection hidden="1"/>
    </xf>
    <xf numFmtId="0" fontId="35" fillId="0" borderId="25" xfId="56" applyFont="1" applyFill="1" applyBorder="1" applyAlignment="1" applyProtection="1">
      <alignment vertical="center"/>
      <protection hidden="1"/>
    </xf>
    <xf numFmtId="0" fontId="37" fillId="4" borderId="25" xfId="56" applyNumberFormat="1" applyFont="1" applyFill="1" applyBorder="1" applyAlignment="1" applyProtection="1">
      <alignment horizontal="center" vertical="center"/>
      <protection hidden="1"/>
    </xf>
    <xf numFmtId="0" fontId="37" fillId="4" borderId="26" xfId="56" applyNumberFormat="1" applyFont="1" applyFill="1" applyBorder="1" applyAlignment="1" applyProtection="1">
      <alignment horizontal="center" vertical="center"/>
      <protection hidden="1"/>
    </xf>
    <xf numFmtId="0" fontId="37" fillId="4" borderId="27" xfId="56" applyNumberFormat="1" applyFont="1" applyFill="1" applyBorder="1" applyAlignment="1" applyProtection="1">
      <alignment horizontal="center" vertical="center"/>
      <protection hidden="1"/>
    </xf>
    <xf numFmtId="0" fontId="37" fillId="4" borderId="38" xfId="56" applyNumberFormat="1" applyFont="1" applyFill="1" applyBorder="1" applyAlignment="1" applyProtection="1">
      <alignment horizontal="center" vertical="center"/>
      <protection hidden="1"/>
    </xf>
    <xf numFmtId="0" fontId="37" fillId="0" borderId="60" xfId="56" applyNumberFormat="1" applyFont="1" applyFill="1" applyBorder="1" applyAlignment="1" applyProtection="1">
      <alignment horizontal="center" vertical="center"/>
      <protection hidden="1"/>
    </xf>
    <xf numFmtId="0" fontId="33" fillId="0" borderId="77" xfId="56" applyFont="1" applyBorder="1" applyAlignment="1" applyProtection="1">
      <alignment horizontal="left" vertical="center"/>
      <protection hidden="1"/>
    </xf>
    <xf numFmtId="0" fontId="34" fillId="22" borderId="78" xfId="56" applyFont="1" applyFill="1" applyBorder="1" applyAlignment="1" applyProtection="1">
      <alignment horizontal="center" vertical="center"/>
      <protection hidden="1"/>
    </xf>
    <xf numFmtId="0" fontId="33" fillId="0" borderId="79" xfId="56" applyFont="1" applyBorder="1" applyAlignment="1" applyProtection="1">
      <alignment horizontal="center" vertical="center"/>
      <protection hidden="1"/>
    </xf>
    <xf numFmtId="0" fontId="37" fillId="0" borderId="37" xfId="56" applyFont="1" applyFill="1" applyBorder="1" applyAlignment="1" applyProtection="1">
      <alignment horizontal="center" vertical="center"/>
      <protection hidden="1"/>
    </xf>
    <xf numFmtId="0" fontId="38" fillId="0" borderId="37" xfId="56" applyFont="1" applyBorder="1" applyAlignment="1" applyProtection="1">
      <alignment horizontal="center" vertical="center"/>
      <protection hidden="1"/>
    </xf>
    <xf numFmtId="0" fontId="34" fillId="29" borderId="67" xfId="56" applyFont="1" applyFill="1" applyBorder="1" applyAlignment="1" applyProtection="1">
      <alignment horizontal="center" vertical="center"/>
      <protection hidden="1"/>
    </xf>
    <xf numFmtId="0" fontId="34" fillId="10" borderId="42" xfId="56" applyFont="1" applyFill="1" applyBorder="1" applyAlignment="1" applyProtection="1">
      <alignment horizontal="center" vertical="center"/>
      <protection hidden="1"/>
    </xf>
    <xf numFmtId="0" fontId="38" fillId="22" borderId="31" xfId="56" applyFont="1" applyFill="1" applyBorder="1" applyAlignment="1" applyProtection="1">
      <alignment horizontal="center" vertical="center"/>
      <protection hidden="1"/>
    </xf>
    <xf numFmtId="0" fontId="37" fillId="24" borderId="11" xfId="56" applyNumberFormat="1" applyFont="1" applyFill="1" applyBorder="1" applyAlignment="1" applyProtection="1">
      <alignment horizontal="center" vertical="center"/>
      <protection hidden="1"/>
    </xf>
    <xf numFmtId="0" fontId="37" fillId="24" borderId="12" xfId="56" applyNumberFormat="1" applyFont="1" applyFill="1" applyBorder="1" applyAlignment="1" applyProtection="1">
      <alignment horizontal="center" vertical="center"/>
      <protection hidden="1"/>
    </xf>
    <xf numFmtId="0" fontId="37" fillId="24" borderId="13" xfId="56" applyNumberFormat="1" applyFont="1" applyFill="1" applyBorder="1" applyAlignment="1" applyProtection="1">
      <alignment horizontal="center" vertical="center"/>
      <protection hidden="1"/>
    </xf>
    <xf numFmtId="0" fontId="33" fillId="0" borderId="60" xfId="56" applyFont="1" applyBorder="1" applyAlignment="1" applyProtection="1">
      <alignment vertical="center"/>
      <protection hidden="1"/>
    </xf>
    <xf numFmtId="0" fontId="35" fillId="0" borderId="38" xfId="56" applyFont="1" applyFill="1" applyBorder="1" applyAlignment="1" applyProtection="1">
      <alignment vertical="center"/>
      <protection hidden="1"/>
    </xf>
    <xf numFmtId="0" fontId="41" fillId="0" borderId="25" xfId="56" applyNumberFormat="1" applyFont="1" applyFill="1" applyBorder="1" applyAlignment="1" applyProtection="1">
      <alignment horizontal="center" vertical="center"/>
      <protection hidden="1"/>
    </xf>
    <xf numFmtId="0" fontId="41" fillId="0" borderId="26" xfId="56" applyNumberFormat="1" applyFont="1" applyFill="1" applyBorder="1" applyAlignment="1" applyProtection="1">
      <alignment horizontal="center" vertical="center"/>
      <protection hidden="1"/>
    </xf>
    <xf numFmtId="0" fontId="41" fillId="0" borderId="27" xfId="56" applyNumberFormat="1" applyFont="1" applyFill="1" applyBorder="1" applyAlignment="1" applyProtection="1">
      <alignment horizontal="center" vertical="center"/>
      <protection hidden="1"/>
    </xf>
    <xf numFmtId="0" fontId="41" fillId="0" borderId="38" xfId="56" applyNumberFormat="1" applyFont="1" applyFill="1" applyBorder="1" applyAlignment="1" applyProtection="1">
      <alignment horizontal="center" vertical="center"/>
      <protection hidden="1"/>
    </xf>
    <xf numFmtId="0" fontId="37" fillId="0" borderId="0" xfId="56" applyNumberFormat="1" applyFont="1" applyFill="1" applyBorder="1" applyAlignment="1" applyProtection="1">
      <alignment horizontal="center" vertical="center"/>
      <protection hidden="1"/>
    </xf>
    <xf numFmtId="0" fontId="33" fillId="0" borderId="80" xfId="56" applyFont="1" applyBorder="1" applyAlignment="1" applyProtection="1">
      <alignment horizontal="left" vertical="center"/>
      <protection hidden="1"/>
    </xf>
    <xf numFmtId="0" fontId="33" fillId="0" borderId="81" xfId="56" applyFont="1" applyBorder="1" applyAlignment="1" applyProtection="1">
      <alignment horizontal="left" vertical="center"/>
      <protection hidden="1"/>
    </xf>
    <xf numFmtId="0" fontId="33" fillId="0" borderId="58" xfId="56" applyFont="1" applyBorder="1" applyAlignment="1" applyProtection="1">
      <alignment vertical="center"/>
      <protection hidden="1"/>
    </xf>
    <xf numFmtId="0" fontId="41" fillId="0" borderId="22" xfId="56" applyNumberFormat="1" applyFont="1" applyFill="1" applyBorder="1" applyAlignment="1" applyProtection="1">
      <alignment horizontal="center" vertical="center"/>
      <protection hidden="1"/>
    </xf>
    <xf numFmtId="0" fontId="41" fillId="0" borderId="23" xfId="56" applyNumberFormat="1" applyFont="1" applyFill="1" applyBorder="1" applyAlignment="1" applyProtection="1">
      <alignment horizontal="center" vertical="center"/>
      <protection hidden="1"/>
    </xf>
    <xf numFmtId="0" fontId="41" fillId="0" borderId="24" xfId="56" applyNumberFormat="1" applyFont="1" applyFill="1" applyBorder="1" applyAlignment="1" applyProtection="1">
      <alignment horizontal="center" vertical="center"/>
      <protection hidden="1"/>
    </xf>
    <xf numFmtId="0" fontId="41" fillId="0" borderId="82" xfId="56" applyNumberFormat="1" applyFont="1" applyFill="1" applyBorder="1" applyAlignment="1" applyProtection="1">
      <alignment horizontal="center" vertical="center"/>
      <protection hidden="1"/>
    </xf>
    <xf numFmtId="0" fontId="33" fillId="0" borderId="83" xfId="56" applyFont="1" applyBorder="1" applyAlignment="1" applyProtection="1">
      <alignment vertical="center"/>
      <protection hidden="1"/>
    </xf>
    <xf numFmtId="0" fontId="33" fillId="29" borderId="42" xfId="56" applyFont="1" applyFill="1" applyBorder="1" applyAlignment="1" applyProtection="1">
      <alignment horizontal="left" vertical="center"/>
      <protection hidden="1"/>
    </xf>
    <xf numFmtId="0" fontId="33" fillId="0" borderId="42" xfId="56" applyFont="1" applyBorder="1" applyAlignment="1" applyProtection="1">
      <alignment vertical="center"/>
      <protection hidden="1"/>
    </xf>
    <xf numFmtId="0" fontId="33" fillId="0" borderId="84" xfId="56" applyFont="1" applyBorder="1" applyAlignment="1" applyProtection="1">
      <alignment vertical="center"/>
      <protection hidden="1"/>
    </xf>
    <xf numFmtId="0" fontId="35" fillId="0" borderId="85" xfId="56" applyFont="1" applyFill="1" applyBorder="1" applyAlignment="1" applyProtection="1">
      <alignment vertical="center"/>
      <protection hidden="1"/>
    </xf>
    <xf numFmtId="0" fontId="34" fillId="29" borderId="85" xfId="56" applyNumberFormat="1" applyFont="1" applyFill="1" applyBorder="1" applyAlignment="1" applyProtection="1">
      <alignment horizontal="center" vertical="center"/>
      <protection hidden="1"/>
    </xf>
    <xf numFmtId="0" fontId="34" fillId="29" borderId="86" xfId="56" applyNumberFormat="1" applyFont="1" applyFill="1" applyBorder="1" applyAlignment="1" applyProtection="1">
      <alignment horizontal="center" vertical="center"/>
      <protection hidden="1"/>
    </xf>
    <xf numFmtId="0" fontId="34" fillId="29" borderId="87" xfId="56" applyNumberFormat="1" applyFont="1" applyFill="1" applyBorder="1" applyAlignment="1" applyProtection="1">
      <alignment horizontal="center" vertical="center"/>
      <protection hidden="1"/>
    </xf>
    <xf numFmtId="0" fontId="34" fillId="29" borderId="25" xfId="56" applyNumberFormat="1" applyFont="1" applyFill="1" applyBorder="1" applyAlignment="1" applyProtection="1">
      <alignment horizontal="center" vertical="center"/>
      <protection hidden="1"/>
    </xf>
    <xf numFmtId="0" fontId="34" fillId="29" borderId="27" xfId="56" applyNumberFormat="1" applyFont="1" applyFill="1" applyBorder="1" applyAlignment="1" applyProtection="1">
      <alignment horizontal="center" vertical="center"/>
      <protection hidden="1"/>
    </xf>
    <xf numFmtId="0" fontId="33" fillId="0" borderId="88" xfId="56" applyFont="1" applyBorder="1" applyAlignment="1" applyProtection="1">
      <alignment horizontal="left" vertical="center"/>
      <protection hidden="1"/>
    </xf>
    <xf numFmtId="0" fontId="33" fillId="0" borderId="86" xfId="56" applyFont="1" applyBorder="1" applyAlignment="1" applyProtection="1">
      <alignment vertical="center"/>
      <protection hidden="1"/>
    </xf>
    <xf numFmtId="0" fontId="33" fillId="0" borderId="89" xfId="56" applyFont="1" applyBorder="1" applyAlignment="1" applyProtection="1">
      <alignment horizontal="left" vertical="center"/>
      <protection hidden="1"/>
    </xf>
    <xf numFmtId="0" fontId="33" fillId="0" borderId="88" xfId="56" applyFont="1" applyBorder="1" applyAlignment="1" applyProtection="1">
      <alignment vertical="center"/>
      <protection hidden="1"/>
    </xf>
    <xf numFmtId="0" fontId="33" fillId="0" borderId="89" xfId="56" applyFont="1" applyBorder="1" applyAlignment="1" applyProtection="1">
      <alignment horizontal="center" vertical="center"/>
      <protection hidden="1"/>
    </xf>
    <xf numFmtId="0" fontId="34" fillId="0" borderId="0" xfId="56" applyNumberFormat="1" applyFont="1" applyFill="1" applyBorder="1" applyAlignment="1" applyProtection="1">
      <alignment horizontal="center" vertical="center"/>
      <protection hidden="1"/>
    </xf>
    <xf numFmtId="0" fontId="40" fillId="30" borderId="38" xfId="56" applyFont="1" applyFill="1" applyBorder="1" applyAlignment="1" applyProtection="1">
      <alignment horizontal="center" vertical="center"/>
      <protection locked="0"/>
    </xf>
    <xf numFmtId="0" fontId="43" fillId="10" borderId="90" xfId="57" applyFont="1" applyFill="1" applyBorder="1" applyAlignment="1" applyProtection="1">
      <alignment horizontal="center" vertical="center"/>
      <protection hidden="1"/>
    </xf>
    <xf numFmtId="0" fontId="43" fillId="10" borderId="91" xfId="57" applyFont="1" applyFill="1" applyBorder="1" applyAlignment="1" applyProtection="1">
      <alignment horizontal="center" vertical="center"/>
      <protection hidden="1"/>
    </xf>
    <xf numFmtId="0" fontId="43" fillId="10" borderId="92" xfId="57" applyFont="1" applyFill="1" applyBorder="1" applyAlignment="1" applyProtection="1">
      <alignment horizontal="center" vertical="center"/>
      <protection hidden="1"/>
    </xf>
    <xf numFmtId="0" fontId="44" fillId="0" borderId="0" xfId="57" applyFont="1" applyFill="1" applyBorder="1" applyAlignment="1" applyProtection="1">
      <alignment vertical="center"/>
      <protection hidden="1"/>
    </xf>
    <xf numFmtId="49" fontId="33" fillId="0" borderId="93" xfId="56" applyNumberFormat="1" applyFont="1" applyBorder="1" applyAlignment="1" applyProtection="1">
      <alignment horizontal="center" vertical="center"/>
      <protection locked="0"/>
    </xf>
    <xf numFmtId="49" fontId="45" fillId="0" borderId="94" xfId="57" applyNumberFormat="1" applyFont="1" applyFill="1" applyBorder="1" applyAlignment="1" applyProtection="1">
      <alignment horizontal="center" vertical="center"/>
      <protection hidden="1"/>
    </xf>
    <xf numFmtId="173" fontId="45" fillId="0" borderId="95" xfId="57" applyNumberFormat="1" applyFont="1" applyFill="1" applyBorder="1" applyAlignment="1" applyProtection="1">
      <alignment horizontal="center" vertical="center"/>
      <protection hidden="1"/>
    </xf>
    <xf numFmtId="177" fontId="45" fillId="0" borderId="95" xfId="57" applyNumberFormat="1" applyFont="1" applyFill="1" applyBorder="1" applyAlignment="1" applyProtection="1">
      <alignment horizontal="center" vertical="center"/>
      <protection hidden="1"/>
    </xf>
    <xf numFmtId="0" fontId="45" fillId="0" borderId="96" xfId="57" applyNumberFormat="1" applyFont="1" applyFill="1" applyBorder="1" applyAlignment="1" applyProtection="1">
      <alignment horizontal="center" vertical="center"/>
      <protection hidden="1"/>
    </xf>
    <xf numFmtId="0" fontId="45" fillId="0" borderId="95" xfId="57" applyNumberFormat="1" applyFont="1" applyFill="1" applyBorder="1" applyAlignment="1" applyProtection="1">
      <alignment horizontal="center" vertical="center"/>
      <protection hidden="1"/>
    </xf>
    <xf numFmtId="0" fontId="46" fillId="0" borderId="97" xfId="56" applyFont="1" applyFill="1" applyBorder="1" applyAlignment="1" applyProtection="1">
      <alignment horizontal="center" vertical="center"/>
      <protection hidden="1"/>
    </xf>
    <xf numFmtId="0" fontId="47" fillId="0" borderId="98" xfId="56" applyFont="1" applyFill="1" applyBorder="1" applyAlignment="1" applyProtection="1">
      <alignment horizontal="center" vertical="center"/>
      <protection locked="0"/>
    </xf>
    <xf numFmtId="0" fontId="47" fillId="0" borderId="99" xfId="56" applyFont="1" applyFill="1" applyBorder="1" applyAlignment="1" applyProtection="1">
      <alignment horizontal="center" vertical="center"/>
      <protection locked="0"/>
    </xf>
    <xf numFmtId="49" fontId="33" fillId="0" borderId="100" xfId="56" applyNumberFormat="1" applyFont="1" applyBorder="1" applyAlignment="1" applyProtection="1">
      <alignment horizontal="center" vertical="center"/>
      <protection locked="0"/>
    </xf>
    <xf numFmtId="49" fontId="45" fillId="0" borderId="101" xfId="57" applyNumberFormat="1" applyFont="1" applyFill="1" applyBorder="1" applyAlignment="1" applyProtection="1">
      <alignment horizontal="center" vertical="center"/>
      <protection hidden="1"/>
    </xf>
    <xf numFmtId="173" fontId="45" fillId="0" borderId="102" xfId="57" applyNumberFormat="1" applyFont="1" applyFill="1" applyBorder="1" applyAlignment="1" applyProtection="1">
      <alignment horizontal="center" vertical="center"/>
      <protection hidden="1"/>
    </xf>
    <xf numFmtId="177" fontId="45" fillId="0" borderId="102" xfId="57" applyNumberFormat="1" applyFont="1" applyFill="1" applyBorder="1" applyAlignment="1" applyProtection="1">
      <alignment horizontal="center" vertical="center"/>
      <protection hidden="1"/>
    </xf>
    <xf numFmtId="0" fontId="45" fillId="0" borderId="103" xfId="57" applyNumberFormat="1" applyFont="1" applyFill="1" applyBorder="1" applyAlignment="1" applyProtection="1">
      <alignment horizontal="center" vertical="center"/>
      <protection hidden="1"/>
    </xf>
    <xf numFmtId="0" fontId="45" fillId="0" borderId="102" xfId="57" applyNumberFormat="1" applyFont="1" applyFill="1" applyBorder="1" applyAlignment="1" applyProtection="1">
      <alignment horizontal="center" vertical="center"/>
      <protection hidden="1"/>
    </xf>
    <xf numFmtId="0" fontId="46" fillId="0" borderId="104" xfId="56" applyFont="1" applyFill="1" applyBorder="1" applyAlignment="1" applyProtection="1">
      <alignment horizontal="center" vertical="center"/>
      <protection hidden="1"/>
    </xf>
    <xf numFmtId="0" fontId="47" fillId="0" borderId="105" xfId="56" applyFont="1" applyFill="1" applyBorder="1" applyAlignment="1" applyProtection="1">
      <alignment horizontal="center" vertical="center"/>
      <protection locked="0"/>
    </xf>
    <xf numFmtId="0" fontId="47" fillId="0" borderId="106" xfId="56" applyFont="1" applyFill="1" applyBorder="1" applyAlignment="1" applyProtection="1">
      <alignment horizontal="center" vertical="center"/>
      <protection locked="0"/>
    </xf>
    <xf numFmtId="49" fontId="45" fillId="0" borderId="107" xfId="57" applyNumberFormat="1" applyFont="1" applyFill="1" applyBorder="1" applyAlignment="1" applyProtection="1">
      <alignment horizontal="center" vertical="center"/>
      <protection hidden="1"/>
    </xf>
    <xf numFmtId="173" fontId="45" fillId="0" borderId="108" xfId="57" applyNumberFormat="1" applyFont="1" applyFill="1" applyBorder="1" applyAlignment="1" applyProtection="1">
      <alignment horizontal="center" vertical="center"/>
      <protection hidden="1"/>
    </xf>
    <xf numFmtId="177" fontId="45" fillId="0" borderId="108" xfId="57" applyNumberFormat="1" applyFont="1" applyFill="1" applyBorder="1" applyAlignment="1" applyProtection="1">
      <alignment horizontal="center" vertical="center"/>
      <protection hidden="1"/>
    </xf>
    <xf numFmtId="0" fontId="45" fillId="0" borderId="109" xfId="57" applyNumberFormat="1" applyFont="1" applyFill="1" applyBorder="1" applyAlignment="1" applyProtection="1">
      <alignment horizontal="center" vertical="center"/>
      <protection hidden="1"/>
    </xf>
    <xf numFmtId="0" fontId="45" fillId="0" borderId="108" xfId="57" applyNumberFormat="1" applyFont="1" applyFill="1" applyBorder="1" applyAlignment="1" applyProtection="1">
      <alignment horizontal="center" vertical="center"/>
      <protection hidden="1"/>
    </xf>
    <xf numFmtId="0" fontId="46" fillId="0" borderId="110" xfId="56" applyFont="1" applyFill="1" applyBorder="1" applyAlignment="1" applyProtection="1">
      <alignment horizontal="center" vertical="center"/>
      <protection hidden="1"/>
    </xf>
    <xf numFmtId="0" fontId="47" fillId="0" borderId="111" xfId="56" applyFont="1" applyFill="1" applyBorder="1" applyAlignment="1" applyProtection="1">
      <alignment horizontal="center" vertical="center"/>
      <protection locked="0"/>
    </xf>
    <xf numFmtId="0" fontId="47" fillId="0" borderId="112" xfId="56" applyFont="1" applyFill="1" applyBorder="1" applyAlignment="1" applyProtection="1">
      <alignment horizontal="center" vertical="center"/>
      <protection locked="0"/>
    </xf>
    <xf numFmtId="49" fontId="45" fillId="0" borderId="113" xfId="57" applyNumberFormat="1" applyFont="1" applyFill="1" applyBorder="1" applyAlignment="1" applyProtection="1">
      <alignment horizontal="center" vertical="center"/>
      <protection hidden="1"/>
    </xf>
    <xf numFmtId="173" fontId="45" fillId="0" borderId="114" xfId="57" applyNumberFormat="1" applyFont="1" applyFill="1" applyBorder="1" applyAlignment="1" applyProtection="1">
      <alignment horizontal="center" vertical="center"/>
      <protection hidden="1"/>
    </xf>
    <xf numFmtId="177" fontId="45" fillId="0" borderId="114" xfId="57" applyNumberFormat="1" applyFont="1" applyFill="1" applyBorder="1" applyAlignment="1" applyProtection="1">
      <alignment horizontal="center" vertical="center"/>
      <protection hidden="1"/>
    </xf>
    <xf numFmtId="0" fontId="45" fillId="0" borderId="115" xfId="57" applyNumberFormat="1" applyFont="1" applyFill="1" applyBorder="1" applyAlignment="1" applyProtection="1">
      <alignment horizontal="center" vertical="center"/>
      <protection hidden="1"/>
    </xf>
    <xf numFmtId="0" fontId="45" fillId="0" borderId="114" xfId="57" applyNumberFormat="1" applyFont="1" applyFill="1" applyBorder="1" applyAlignment="1" applyProtection="1">
      <alignment horizontal="center" vertical="center"/>
      <protection hidden="1"/>
    </xf>
    <xf numFmtId="0" fontId="46" fillId="0" borderId="116" xfId="56" applyFont="1" applyFill="1" applyBorder="1" applyAlignment="1" applyProtection="1">
      <alignment horizontal="center" vertical="center"/>
      <protection hidden="1"/>
    </xf>
    <xf numFmtId="0" fontId="47" fillId="0" borderId="117" xfId="56" applyFont="1" applyFill="1" applyBorder="1" applyAlignment="1" applyProtection="1">
      <alignment horizontal="center" vertical="center"/>
      <protection locked="0"/>
    </xf>
    <xf numFmtId="0" fontId="47" fillId="0" borderId="24" xfId="56" applyFont="1" applyFill="1" applyBorder="1" applyAlignment="1" applyProtection="1">
      <alignment horizontal="center" vertical="center"/>
      <protection locked="0"/>
    </xf>
    <xf numFmtId="0" fontId="59" fillId="0" borderId="0" xfId="56" applyFont="1" applyBorder="1" applyAlignment="1" applyProtection="1">
      <alignment vertical="center"/>
      <protection hidden="1"/>
    </xf>
    <xf numFmtId="0" fontId="49" fillId="0" borderId="0" xfId="56" applyFont="1" applyBorder="1" applyAlignment="1" applyProtection="1" quotePrefix="1">
      <alignment vertical="center"/>
      <protection hidden="1"/>
    </xf>
    <xf numFmtId="0" fontId="50" fillId="0" borderId="0" xfId="56" applyFont="1" applyBorder="1" applyAlignment="1" applyProtection="1">
      <alignment vertical="center"/>
      <protection hidden="1"/>
    </xf>
    <xf numFmtId="0" fontId="23" fillId="10" borderId="4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23" fillId="20" borderId="0" xfId="0" applyNumberFormat="1" applyFont="1" applyFill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173" fontId="0" fillId="4" borderId="12" xfId="0" applyNumberFormat="1" applyFill="1" applyBorder="1" applyAlignment="1" applyProtection="1">
      <alignment horizontal="center"/>
      <protection hidden="1"/>
    </xf>
    <xf numFmtId="173" fontId="0" fillId="4" borderId="0" xfId="0" applyNumberFormat="1" applyFill="1" applyBorder="1" applyAlignment="1" applyProtection="1">
      <alignment horizontal="center"/>
      <protection hidden="1"/>
    </xf>
    <xf numFmtId="173" fontId="0" fillId="4" borderId="23" xfId="0" applyNumberFormat="1" applyFill="1" applyBorder="1" applyAlignment="1" applyProtection="1">
      <alignment horizontal="center"/>
      <protection hidden="1"/>
    </xf>
    <xf numFmtId="173" fontId="0" fillId="24" borderId="12" xfId="0" applyNumberFormat="1" applyFill="1" applyBorder="1" applyAlignment="1" applyProtection="1">
      <alignment horizontal="center"/>
      <protection hidden="1"/>
    </xf>
    <xf numFmtId="173" fontId="0" fillId="24" borderId="0" xfId="0" applyNumberFormat="1" applyFill="1" applyBorder="1" applyAlignment="1" applyProtection="1">
      <alignment horizontal="center"/>
      <protection hidden="1"/>
    </xf>
    <xf numFmtId="173" fontId="0" fillId="24" borderId="23" xfId="0" applyNumberFormat="1" applyFill="1" applyBorder="1" applyAlignment="1" applyProtection="1">
      <alignment horizontal="center"/>
      <protection hidden="1"/>
    </xf>
    <xf numFmtId="173" fontId="0" fillId="4" borderId="40" xfId="0" applyNumberFormat="1" applyFill="1" applyBorder="1" applyAlignment="1" applyProtection="1">
      <alignment horizontal="center"/>
      <protection hidden="1"/>
    </xf>
    <xf numFmtId="173" fontId="0" fillId="20" borderId="23" xfId="0" applyNumberFormat="1" applyFill="1" applyBorder="1" applyAlignment="1" applyProtection="1">
      <alignment horizontal="center"/>
      <protection hidden="1"/>
    </xf>
    <xf numFmtId="177" fontId="0" fillId="4" borderId="12" xfId="0" applyNumberFormat="1" applyFill="1" applyBorder="1" applyAlignment="1" applyProtection="1">
      <alignment horizontal="center"/>
      <protection hidden="1"/>
    </xf>
    <xf numFmtId="177" fontId="0" fillId="4" borderId="0" xfId="0" applyNumberFormat="1" applyFill="1" applyBorder="1" applyAlignment="1" applyProtection="1">
      <alignment horizontal="center"/>
      <protection hidden="1"/>
    </xf>
    <xf numFmtId="177" fontId="0" fillId="4" borderId="23" xfId="0" applyNumberFormat="1" applyFill="1" applyBorder="1" applyAlignment="1" applyProtection="1">
      <alignment horizontal="center"/>
      <protection hidden="1"/>
    </xf>
    <xf numFmtId="177" fontId="0" fillId="24" borderId="12" xfId="0" applyNumberFormat="1" applyFill="1" applyBorder="1" applyAlignment="1" applyProtection="1">
      <alignment horizontal="center"/>
      <protection hidden="1"/>
    </xf>
    <xf numFmtId="177" fontId="0" fillId="24" borderId="0" xfId="0" applyNumberFormat="1" applyFill="1" applyBorder="1" applyAlignment="1" applyProtection="1">
      <alignment horizontal="center"/>
      <protection hidden="1"/>
    </xf>
    <xf numFmtId="177" fontId="0" fillId="24" borderId="23" xfId="0" applyNumberFormat="1" applyFill="1" applyBorder="1" applyAlignment="1" applyProtection="1">
      <alignment horizontal="center"/>
      <protection hidden="1"/>
    </xf>
    <xf numFmtId="177" fontId="0" fillId="4" borderId="40" xfId="0" applyNumberFormat="1" applyFill="1" applyBorder="1" applyAlignment="1" applyProtection="1">
      <alignment horizontal="center"/>
      <protection hidden="1"/>
    </xf>
    <xf numFmtId="177" fontId="0" fillId="20" borderId="23" xfId="0" applyNumberFormat="1" applyFill="1" applyBorder="1" applyAlignment="1" applyProtection="1">
      <alignment horizontal="center"/>
      <protection hidden="1"/>
    </xf>
    <xf numFmtId="173" fontId="0" fillId="20" borderId="40" xfId="0" applyNumberFormat="1" applyFill="1" applyBorder="1" applyAlignment="1" applyProtection="1">
      <alignment horizontal="center"/>
      <protection hidden="1"/>
    </xf>
    <xf numFmtId="177" fontId="0" fillId="20" borderId="40" xfId="0" applyNumberFormat="1" applyFill="1" applyBorder="1" applyAlignment="1" applyProtection="1">
      <alignment horizontal="center"/>
      <protection hidden="1"/>
    </xf>
    <xf numFmtId="0" fontId="34" fillId="4" borderId="118" xfId="56" applyNumberFormat="1" applyFont="1" applyFill="1" applyBorder="1" applyAlignment="1" applyProtection="1">
      <alignment horizontal="center" vertical="center"/>
      <protection hidden="1" locked="0"/>
    </xf>
    <xf numFmtId="0" fontId="34" fillId="4" borderId="119" xfId="56" applyNumberFormat="1" applyFont="1" applyFill="1" applyBorder="1" applyAlignment="1" applyProtection="1">
      <alignment horizontal="center" vertical="center"/>
      <protection hidden="1" locked="0"/>
    </xf>
    <xf numFmtId="49" fontId="24" fillId="4" borderId="12" xfId="0" applyNumberFormat="1" applyFont="1" applyFill="1" applyBorder="1" applyAlignment="1" applyProtection="1">
      <alignment horizontal="center"/>
      <protection hidden="1"/>
    </xf>
    <xf numFmtId="49" fontId="24" fillId="4" borderId="0" xfId="0" applyNumberFormat="1" applyFont="1" applyFill="1" applyBorder="1" applyAlignment="1" applyProtection="1">
      <alignment horizontal="center"/>
      <protection hidden="1"/>
    </xf>
    <xf numFmtId="49" fontId="24" fillId="4" borderId="17" xfId="0" applyNumberFormat="1" applyFont="1" applyFill="1" applyBorder="1" applyAlignment="1" applyProtection="1">
      <alignment horizontal="center"/>
      <protection hidden="1"/>
    </xf>
    <xf numFmtId="49" fontId="24" fillId="4" borderId="20" xfId="0" applyNumberFormat="1" applyFont="1" applyFill="1" applyBorder="1" applyAlignment="1" applyProtection="1">
      <alignment horizontal="center"/>
      <protection hidden="1"/>
    </xf>
    <xf numFmtId="49" fontId="24" fillId="4" borderId="23" xfId="0" applyNumberFormat="1" applyFont="1" applyFill="1" applyBorder="1" applyAlignment="1" applyProtection="1">
      <alignment horizontal="center"/>
      <protection hidden="1"/>
    </xf>
    <xf numFmtId="49" fontId="24" fillId="24" borderId="12" xfId="0" applyNumberFormat="1" applyFont="1" applyFill="1" applyBorder="1" applyAlignment="1" applyProtection="1">
      <alignment horizontal="center"/>
      <protection hidden="1"/>
    </xf>
    <xf numFmtId="49" fontId="24" fillId="24" borderId="0" xfId="0" applyNumberFormat="1" applyFont="1" applyFill="1" applyBorder="1" applyAlignment="1" applyProtection="1">
      <alignment horizontal="center"/>
      <protection hidden="1"/>
    </xf>
    <xf numFmtId="49" fontId="24" fillId="24" borderId="17" xfId="0" applyNumberFormat="1" applyFont="1" applyFill="1" applyBorder="1" applyAlignment="1" applyProtection="1">
      <alignment horizontal="center"/>
      <protection hidden="1"/>
    </xf>
    <xf numFmtId="49" fontId="24" fillId="24" borderId="20" xfId="0" applyNumberFormat="1" applyFont="1" applyFill="1" applyBorder="1" applyAlignment="1" applyProtection="1">
      <alignment horizontal="center"/>
      <protection hidden="1"/>
    </xf>
    <xf numFmtId="49" fontId="24" fillId="24" borderId="23" xfId="0" applyNumberFormat="1" applyFont="1" applyFill="1" applyBorder="1" applyAlignment="1" applyProtection="1">
      <alignment horizontal="center"/>
      <protection hidden="1"/>
    </xf>
    <xf numFmtId="0" fontId="13" fillId="30" borderId="12" xfId="0" applyFont="1" applyFill="1" applyBorder="1" applyAlignment="1" applyProtection="1">
      <alignment horizontal="center"/>
      <protection hidden="1"/>
    </xf>
    <xf numFmtId="0" fontId="13" fillId="30" borderId="13" xfId="0" applyFont="1" applyFill="1" applyBorder="1" applyAlignment="1" applyProtection="1">
      <alignment horizontal="center"/>
      <protection hidden="1"/>
    </xf>
    <xf numFmtId="0" fontId="30" fillId="10" borderId="81" xfId="0" applyFont="1" applyFill="1" applyBorder="1" applyAlignment="1" applyProtection="1">
      <alignment horizontal="center" vertical="center"/>
      <protection hidden="1" locked="0"/>
    </xf>
    <xf numFmtId="0" fontId="30" fillId="10" borderId="64" xfId="0" applyFont="1" applyFill="1" applyBorder="1" applyAlignment="1" applyProtection="1">
      <alignment horizontal="center" vertical="center"/>
      <protection hidden="1" locked="0"/>
    </xf>
    <xf numFmtId="0" fontId="30" fillId="28" borderId="81" xfId="0" applyFont="1" applyFill="1" applyBorder="1" applyAlignment="1" applyProtection="1">
      <alignment horizontal="center" vertical="center"/>
      <protection hidden="1" locked="0"/>
    </xf>
    <xf numFmtId="0" fontId="30" fillId="28" borderId="64" xfId="0" applyFont="1" applyFill="1" applyBorder="1" applyAlignment="1" applyProtection="1">
      <alignment horizontal="center" vertical="center"/>
      <protection hidden="1" locked="0"/>
    </xf>
    <xf numFmtId="0" fontId="26" fillId="30" borderId="81" xfId="0" applyFont="1" applyFill="1" applyBorder="1" applyAlignment="1" applyProtection="1">
      <alignment horizontal="center" vertical="center"/>
      <protection hidden="1" locked="0"/>
    </xf>
    <xf numFmtId="0" fontId="26" fillId="30" borderId="64" xfId="0" applyFont="1" applyFill="1" applyBorder="1" applyAlignment="1" applyProtection="1">
      <alignment horizontal="center" vertical="center"/>
      <protection hidden="1" locked="0"/>
    </xf>
    <xf numFmtId="0" fontId="60" fillId="31" borderId="120" xfId="0" applyFont="1" applyFill="1" applyBorder="1" applyAlignment="1" applyProtection="1">
      <alignment horizontal="center" vertical="center"/>
      <protection hidden="1" locked="0"/>
    </xf>
    <xf numFmtId="0" fontId="28" fillId="29" borderId="121" xfId="0" applyFont="1" applyFill="1" applyBorder="1" applyAlignment="1" applyProtection="1">
      <alignment horizontal="center" vertical="center"/>
      <protection hidden="1" locked="0"/>
    </xf>
    <xf numFmtId="0" fontId="28" fillId="29" borderId="122" xfId="0" applyFont="1" applyFill="1" applyBorder="1" applyAlignment="1" applyProtection="1">
      <alignment horizontal="center" vertical="center"/>
      <protection hidden="1" locked="0"/>
    </xf>
    <xf numFmtId="0" fontId="61" fillId="32" borderId="25" xfId="56" applyFont="1" applyFill="1" applyBorder="1" applyAlignment="1" applyProtection="1">
      <alignment horizontal="center" vertical="center"/>
      <protection hidden="1"/>
    </xf>
    <xf numFmtId="0" fontId="61" fillId="32" borderId="26" xfId="56" applyFont="1" applyFill="1" applyBorder="1" applyAlignment="1" applyProtection="1">
      <alignment horizontal="center" vertical="center"/>
      <protection hidden="1"/>
    </xf>
    <xf numFmtId="0" fontId="61" fillId="32" borderId="27" xfId="56" applyFont="1" applyFill="1" applyBorder="1" applyAlignment="1" applyProtection="1">
      <alignment horizontal="center" vertical="center"/>
      <protection hidden="1"/>
    </xf>
    <xf numFmtId="0" fontId="34" fillId="10" borderId="123" xfId="56" applyNumberFormat="1" applyFont="1" applyFill="1" applyBorder="1" applyAlignment="1" applyProtection="1">
      <alignment horizontal="center" vertical="center"/>
      <protection hidden="1" locked="0"/>
    </xf>
    <xf numFmtId="0" fontId="34" fillId="10" borderId="124" xfId="56" applyNumberFormat="1" applyFont="1" applyFill="1" applyBorder="1" applyAlignment="1" applyProtection="1">
      <alignment horizontal="center" vertical="center"/>
      <protection hidden="1" locked="0"/>
    </xf>
    <xf numFmtId="0" fontId="33" fillId="24" borderId="125" xfId="56" applyNumberFormat="1" applyFont="1" applyFill="1" applyBorder="1" applyAlignment="1" applyProtection="1">
      <alignment horizontal="center" vertical="center"/>
      <protection hidden="1"/>
    </xf>
    <xf numFmtId="0" fontId="33" fillId="24" borderId="126" xfId="56" applyNumberFormat="1" applyFont="1" applyFill="1" applyBorder="1" applyAlignment="1" applyProtection="1">
      <alignment horizontal="center" vertical="center"/>
      <protection hidden="1"/>
    </xf>
    <xf numFmtId="0" fontId="33" fillId="24" borderId="86" xfId="56" applyNumberFormat="1" applyFont="1" applyFill="1" applyBorder="1" applyAlignment="1" applyProtection="1">
      <alignment horizontal="center" vertical="center"/>
      <protection hidden="1"/>
    </xf>
    <xf numFmtId="0" fontId="33" fillId="24" borderId="89" xfId="56" applyNumberFormat="1" applyFont="1" applyFill="1" applyBorder="1" applyAlignment="1" applyProtection="1">
      <alignment horizontal="center" vertical="center"/>
      <protection hidden="1"/>
    </xf>
    <xf numFmtId="0" fontId="48" fillId="0" borderId="127" xfId="56" applyFont="1" applyBorder="1" applyAlignment="1" applyProtection="1">
      <alignment horizontal="center" vertical="center"/>
      <protection hidden="1"/>
    </xf>
    <xf numFmtId="0" fontId="48" fillId="0" borderId="128" xfId="56" applyFont="1" applyBorder="1" applyAlignment="1" applyProtection="1">
      <alignment horizontal="center" vertical="center"/>
      <protection hidden="1"/>
    </xf>
    <xf numFmtId="0" fontId="62" fillId="0" borderId="129" xfId="56" applyFont="1" applyBorder="1" applyAlignment="1" applyProtection="1">
      <alignment horizontal="center" vertical="center"/>
      <protection hidden="1"/>
    </xf>
    <xf numFmtId="0" fontId="62" fillId="0" borderId="130" xfId="56" applyFont="1" applyBorder="1" applyAlignment="1" applyProtection="1">
      <alignment horizontal="center" vertical="center"/>
      <protection hidden="1"/>
    </xf>
    <xf numFmtId="0" fontId="63" fillId="0" borderId="131" xfId="56" applyFont="1" applyBorder="1" applyAlignment="1" applyProtection="1">
      <alignment horizontal="center" vertical="center"/>
      <protection hidden="1"/>
    </xf>
    <xf numFmtId="0" fontId="63" fillId="0" borderId="132" xfId="56" applyFont="1" applyBorder="1" applyAlignment="1" applyProtection="1">
      <alignment horizontal="center" vertical="center"/>
      <protection hidden="1"/>
    </xf>
    <xf numFmtId="0" fontId="40" fillId="17" borderId="67" xfId="56" applyFont="1" applyFill="1" applyBorder="1" applyAlignment="1" applyProtection="1">
      <alignment horizontal="center" vertical="center"/>
      <protection hidden="1"/>
    </xf>
    <xf numFmtId="0" fontId="40" fillId="17" borderId="42" xfId="56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lue" xfId="33"/>
    <cellStyle name="Normal_Modu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NBA 2007-08" xfId="56"/>
    <cellStyle name="Обычный_Schedule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2"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5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2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2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1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00FFFF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14</xdr:col>
      <xdr:colOff>438150</xdr:colOff>
      <xdr:row>4</xdr:row>
      <xdr:rowOff>9525</xdr:rowOff>
    </xdr:to>
    <xdr:sp macro="[0]!HOME1.Line">
      <xdr:nvSpPr>
        <xdr:cNvPr id="1" name="AutoShape 7"/>
        <xdr:cNvSpPr>
          <a:spLocks/>
        </xdr:cNvSpPr>
      </xdr:nvSpPr>
      <xdr:spPr>
        <a:xfrm>
          <a:off x="5505450" y="333375"/>
          <a:ext cx="981075" cy="342900"/>
        </a:xfrm>
        <a:prstGeom prst="roundRect">
          <a:avLst/>
        </a:prstGeom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LINES</a:t>
          </a:r>
        </a:p>
      </xdr:txBody>
    </xdr:sp>
    <xdr:clientData/>
  </xdr:twoCellAnchor>
  <xdr:twoCellAnchor>
    <xdr:from>
      <xdr:col>12</xdr:col>
      <xdr:colOff>28575</xdr:colOff>
      <xdr:row>7</xdr:row>
      <xdr:rowOff>95250</xdr:rowOff>
    </xdr:from>
    <xdr:to>
      <xdr:col>12</xdr:col>
      <xdr:colOff>638175</xdr:colOff>
      <xdr:row>9</xdr:row>
      <xdr:rowOff>161925</xdr:rowOff>
    </xdr:to>
    <xdr:sp macro="[0]!HOME1.GO">
      <xdr:nvSpPr>
        <xdr:cNvPr id="2" name="AutoShape 7"/>
        <xdr:cNvSpPr>
          <a:spLocks/>
        </xdr:cNvSpPr>
      </xdr:nvSpPr>
      <xdr:spPr>
        <a:xfrm>
          <a:off x="4686300" y="1257300"/>
          <a:ext cx="609600" cy="390525"/>
        </a:xfrm>
        <a:prstGeom prst="roundRect">
          <a:avLst/>
        </a:prstGeom>
        <a:gradFill rotWithShape="1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GO!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14</xdr:col>
      <xdr:colOff>438150</xdr:colOff>
      <xdr:row>4</xdr:row>
      <xdr:rowOff>9525</xdr:rowOff>
    </xdr:to>
    <xdr:sp macro="[0]!HOME2.Line">
      <xdr:nvSpPr>
        <xdr:cNvPr id="1" name="AutoShape 7"/>
        <xdr:cNvSpPr>
          <a:spLocks/>
        </xdr:cNvSpPr>
      </xdr:nvSpPr>
      <xdr:spPr>
        <a:xfrm>
          <a:off x="5505450" y="333375"/>
          <a:ext cx="981075" cy="342900"/>
        </a:xfrm>
        <a:prstGeom prst="roundRect">
          <a:avLst/>
        </a:prstGeom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LINES</a:t>
          </a:r>
        </a:p>
      </xdr:txBody>
    </xdr:sp>
    <xdr:clientData/>
  </xdr:twoCellAnchor>
  <xdr:twoCellAnchor>
    <xdr:from>
      <xdr:col>12</xdr:col>
      <xdr:colOff>28575</xdr:colOff>
      <xdr:row>7</xdr:row>
      <xdr:rowOff>95250</xdr:rowOff>
    </xdr:from>
    <xdr:to>
      <xdr:col>12</xdr:col>
      <xdr:colOff>638175</xdr:colOff>
      <xdr:row>9</xdr:row>
      <xdr:rowOff>161925</xdr:rowOff>
    </xdr:to>
    <xdr:sp macro="[0]!HOME2.GO">
      <xdr:nvSpPr>
        <xdr:cNvPr id="2" name="AutoShape 7"/>
        <xdr:cNvSpPr>
          <a:spLocks/>
        </xdr:cNvSpPr>
      </xdr:nvSpPr>
      <xdr:spPr>
        <a:xfrm>
          <a:off x="4686300" y="1257300"/>
          <a:ext cx="609600" cy="390525"/>
        </a:xfrm>
        <a:prstGeom prst="roundRect">
          <a:avLst/>
        </a:prstGeom>
        <a:gradFill rotWithShape="1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GO!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14</xdr:col>
      <xdr:colOff>438150</xdr:colOff>
      <xdr:row>4</xdr:row>
      <xdr:rowOff>9525</xdr:rowOff>
    </xdr:to>
    <xdr:sp macro="[0]!AWAY1.Line">
      <xdr:nvSpPr>
        <xdr:cNvPr id="1" name="AutoShape 7"/>
        <xdr:cNvSpPr>
          <a:spLocks/>
        </xdr:cNvSpPr>
      </xdr:nvSpPr>
      <xdr:spPr>
        <a:xfrm>
          <a:off x="5505450" y="333375"/>
          <a:ext cx="981075" cy="342900"/>
        </a:xfrm>
        <a:prstGeom prst="roundRect">
          <a:avLst/>
        </a:prstGeom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LINES</a:t>
          </a:r>
        </a:p>
      </xdr:txBody>
    </xdr:sp>
    <xdr:clientData/>
  </xdr:twoCellAnchor>
  <xdr:twoCellAnchor>
    <xdr:from>
      <xdr:col>12</xdr:col>
      <xdr:colOff>28575</xdr:colOff>
      <xdr:row>7</xdr:row>
      <xdr:rowOff>95250</xdr:rowOff>
    </xdr:from>
    <xdr:to>
      <xdr:col>12</xdr:col>
      <xdr:colOff>638175</xdr:colOff>
      <xdr:row>9</xdr:row>
      <xdr:rowOff>161925</xdr:rowOff>
    </xdr:to>
    <xdr:sp macro="[0]!AWAY1.GO">
      <xdr:nvSpPr>
        <xdr:cNvPr id="2" name="AutoShape 7"/>
        <xdr:cNvSpPr>
          <a:spLocks/>
        </xdr:cNvSpPr>
      </xdr:nvSpPr>
      <xdr:spPr>
        <a:xfrm>
          <a:off x="4686300" y="1257300"/>
          <a:ext cx="609600" cy="390525"/>
        </a:xfrm>
        <a:prstGeom prst="roundRect">
          <a:avLst/>
        </a:prstGeom>
        <a:gradFill rotWithShape="1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GO!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14</xdr:col>
      <xdr:colOff>438150</xdr:colOff>
      <xdr:row>4</xdr:row>
      <xdr:rowOff>9525</xdr:rowOff>
    </xdr:to>
    <xdr:sp macro="[0]!AWAY2.Line">
      <xdr:nvSpPr>
        <xdr:cNvPr id="1" name="AutoShape 7"/>
        <xdr:cNvSpPr>
          <a:spLocks/>
        </xdr:cNvSpPr>
      </xdr:nvSpPr>
      <xdr:spPr>
        <a:xfrm>
          <a:off x="5505450" y="333375"/>
          <a:ext cx="981075" cy="342900"/>
        </a:xfrm>
        <a:prstGeom prst="roundRect">
          <a:avLst/>
        </a:prstGeom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LINES</a:t>
          </a:r>
        </a:p>
      </xdr:txBody>
    </xdr:sp>
    <xdr:clientData/>
  </xdr:twoCellAnchor>
  <xdr:twoCellAnchor>
    <xdr:from>
      <xdr:col>12</xdr:col>
      <xdr:colOff>28575</xdr:colOff>
      <xdr:row>7</xdr:row>
      <xdr:rowOff>95250</xdr:rowOff>
    </xdr:from>
    <xdr:to>
      <xdr:col>12</xdr:col>
      <xdr:colOff>638175</xdr:colOff>
      <xdr:row>9</xdr:row>
      <xdr:rowOff>161925</xdr:rowOff>
    </xdr:to>
    <xdr:sp macro="[0]!AWAY2.GO">
      <xdr:nvSpPr>
        <xdr:cNvPr id="2" name="AutoShape 7"/>
        <xdr:cNvSpPr>
          <a:spLocks/>
        </xdr:cNvSpPr>
      </xdr:nvSpPr>
      <xdr:spPr>
        <a:xfrm>
          <a:off x="4686300" y="1257300"/>
          <a:ext cx="609600" cy="390525"/>
        </a:xfrm>
        <a:prstGeom prst="roundRect">
          <a:avLst/>
        </a:prstGeom>
        <a:gradFill rotWithShape="1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GO!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466725</xdr:colOff>
      <xdr:row>25</xdr:row>
      <xdr:rowOff>66675</xdr:rowOff>
    </xdr:from>
    <xdr:to>
      <xdr:col>2</xdr:col>
      <xdr:colOff>1352550</xdr:colOff>
      <xdr:row>26</xdr:row>
      <xdr:rowOff>152400</xdr:rowOff>
    </xdr:to>
    <xdr:sp macro="[0]!Module1.Line">
      <xdr:nvSpPr>
        <xdr:cNvPr id="1" name="Скругленный прямоугольник 1"/>
        <xdr:cNvSpPr>
          <a:spLocks/>
        </xdr:cNvSpPr>
      </xdr:nvSpPr>
      <xdr:spPr>
        <a:xfrm>
          <a:off x="2286000" y="2695575"/>
          <a:ext cx="885825" cy="266700"/>
        </a:xfrm>
        <a:prstGeom prst="roundRect">
          <a:avLst/>
        </a:prstGeom>
        <a:solidFill>
          <a:srgbClr val="FF0000"/>
        </a:solidFill>
        <a:ln w="25400" cmpd="sng">
          <a:solidFill>
            <a:srgbClr val="3333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LINE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RUSOV~1\LOCALS~1\Temp\_tc\NHL%202008-09\NHL%202008-09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ys"/>
      <sheetName val="Sched1"/>
      <sheetName val="PS-1"/>
      <sheetName val="Лист1 (2)"/>
      <sheetName val="Лист1"/>
      <sheetName val="Team"/>
      <sheetName val="Schedule"/>
      <sheetName val="Lines"/>
      <sheetName val="Rates"/>
      <sheetName val="1"/>
    </sheetNames>
    <sheetDataSet>
      <sheetData sheetId="9">
        <row r="19">
          <cell r="AE19" t="str">
            <v> </v>
          </cell>
          <cell r="AF19" t="str">
            <v>-</v>
          </cell>
          <cell r="AG19" t="str">
            <v>-</v>
          </cell>
          <cell r="AH19" t="str">
            <v>-</v>
          </cell>
          <cell r="AI19" t="str">
            <v>-</v>
          </cell>
          <cell r="AJ19">
            <v>0</v>
          </cell>
          <cell r="AK19">
            <v>0</v>
          </cell>
          <cell r="AL19" t="str">
            <v> 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3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U19" t="str">
            <v>&lt;tr&gt;&lt;td&gt;Montréal (sass1954)&lt;/td&gt;&lt;td&gt;&lt;br&gt;&lt;/td&gt;&lt;/tr&gt;</v>
          </cell>
          <cell r="BV19" t="str">
            <v>&lt;tr align=center&gt;&lt;td align=left&gt;Montréal (sass1954)&lt;/td&gt;</v>
          </cell>
          <cell r="BW19" t="str">
            <v>&lt;td colspan=8&gt;&lt;br&gt;&lt;/td&gt;</v>
          </cell>
          <cell r="BX19" t="str">
            <v>&lt;td colspan=8&gt;&lt;br&gt;&lt;/td&gt;</v>
          </cell>
          <cell r="BY19" t="str">
            <v>&lt;td colspan=8&gt;&lt;br&gt;&lt;/td&gt;</v>
          </cell>
          <cell r="BZ19" t="str">
            <v>&lt;td colspan=8&gt;&lt;br&gt;&lt;/td&gt;</v>
          </cell>
          <cell r="CA19" t="str">
            <v>&lt;td width=15&gt;&lt;br&gt;&lt;/td&gt;</v>
          </cell>
          <cell r="CB19" t="str">
            <v>&lt;td width=15&gt;&lt;br&gt;&lt;/td&gt;</v>
          </cell>
          <cell r="CC19" t="str">
            <v>&lt;td width=15&gt;&lt;br&gt;&lt;/td&gt;</v>
          </cell>
          <cell r="CD19" t="str">
            <v>&lt;td width=15&gt;&lt;br&gt;&lt;/td&gt;</v>
          </cell>
          <cell r="CE19" t="str">
            <v>&lt;td width=15&gt;&lt;br&gt;&lt;/td&gt;</v>
          </cell>
          <cell r="CF19" t="str">
            <v>&lt;td width=15&gt;&lt;br&gt;&lt;/td&gt;</v>
          </cell>
          <cell r="CG19" t="str">
            <v>&lt;td width=15&gt;&lt;br&gt;&lt;/td&gt;</v>
          </cell>
          <cell r="CH19" t="str">
            <v>&lt;td width=25&gt;&lt;br&gt;&lt;/td&gt;</v>
          </cell>
          <cell r="CI19" t="str">
            <v>&lt;td width=15&gt;&lt;br&gt;&lt;/td&gt;</v>
          </cell>
          <cell r="CJ19" t="str">
            <v>&lt;td width=15&gt;&lt;br&gt;&lt;/td&gt;</v>
          </cell>
          <cell r="CK19" t="str">
            <v>&lt;td width=15&gt;&lt;br&gt;&lt;/td&gt;</v>
          </cell>
          <cell r="CL19" t="str">
            <v>&lt;td width=15&gt;&lt;br&gt;&lt;/td&gt;</v>
          </cell>
          <cell r="CM19" t="str">
            <v>&lt;td width=15&gt;&lt;br&gt;&lt;/td&gt;</v>
          </cell>
          <cell r="CN19" t="str">
            <v>&lt;td width=15&gt;&lt;br&gt;&lt;/td&gt;</v>
          </cell>
          <cell r="CO19" t="str">
            <v>&lt;td width=15&gt;&lt;br&gt;&lt;/td&gt;</v>
          </cell>
          <cell r="CP19" t="str">
            <v>&lt;td width=25&gt;&lt;br&gt;&lt;/td&gt;</v>
          </cell>
          <cell r="CQ19" t="str">
            <v>&lt;td width=15&gt;&lt;br&gt;&lt;/td&gt;</v>
          </cell>
          <cell r="CR19" t="str">
            <v>&lt;td width=15&gt;&lt;br&gt;&lt;/td&gt;</v>
          </cell>
          <cell r="CS19" t="str">
            <v>&lt;td width=15&gt;&lt;br&gt;&lt;/td&gt;</v>
          </cell>
          <cell r="CT19" t="str">
            <v>&lt;td width=15&gt;&lt;br&gt;&lt;/td&gt;</v>
          </cell>
          <cell r="CU19" t="str">
            <v>&lt;td width=15&gt;&lt;br&gt;&lt;/td&gt;</v>
          </cell>
          <cell r="CV19" t="str">
            <v>&lt;td width=15&gt;&lt;br&gt;&lt;/td&gt;</v>
          </cell>
          <cell r="CW19" t="str">
            <v>&lt;td width=15&gt;&lt;br&gt;&lt;/td&gt;</v>
          </cell>
          <cell r="CX19" t="str">
            <v>&lt;td width=25&gt;&lt;br&gt;&lt;/td&gt;</v>
          </cell>
          <cell r="CY19" t="str">
            <v>&lt;td width=25&gt;&lt;br&gt;&lt;/td&gt;</v>
          </cell>
          <cell r="CZ19" t="str">
            <v>&lt;td width=25&gt;&lt;br&gt;&lt;/td&gt;</v>
          </cell>
          <cell r="DA19" t="str">
            <v>&lt;tr&gt;&lt;td align=center&gt;-&lt;/td&gt;&lt;td&gt;Montréal (sass1954)&lt;/td&gt;&lt;/tr&gt;</v>
          </cell>
          <cell r="DB19" t="str">
            <v>&lt;td colspan=8&gt;&lt;br&gt;&lt;/td&gt;</v>
          </cell>
          <cell r="DC19" t="str">
            <v>&lt;td colspan=8&gt;&lt;br&gt;&lt;/td&gt;</v>
          </cell>
          <cell r="DD19" t="str">
            <v>&lt;td colspan=8&gt;&lt;br&gt;&lt;/td&gt;</v>
          </cell>
          <cell r="DE19" t="str">
            <v>&lt;td colspan=2&gt;&lt;br&gt;&lt;/td&gt;</v>
          </cell>
          <cell r="DF19" t="str">
            <v>&lt;/tr&gt;</v>
          </cell>
          <cell r="DG19" t="str">
            <v>&lt;td bgcolor=black&gt;&lt;b&gt;&lt;font color=white&gt;-&lt;/font&gt;&lt;/b&gt;&lt;/td&gt;&lt;td&gt;&lt;b&gt;-&lt;/b&gt;&lt;/td&gt;&lt;td&gt;&lt;b&gt;-&lt;/b&gt;&lt;/td&gt;&lt;td&gt;&lt;b&gt;-&lt;/b&gt;&lt;/td&gt;&lt;td bgcolor=palegreen&gt;&lt;b&gt;0&lt;/b&gt;&lt;/td&gt;&lt;td bgcolor=aqua&gt;&lt;b&gt;0&lt;/b&gt;&lt;/td&gt;</v>
          </cell>
          <cell r="DH19" t="str">
            <v>&lt;td bgcolor=black&gt;&lt;b&gt;&lt;font color=white&gt;-&lt;/font&gt;&lt;/b&gt;&lt;/td&gt;&lt;td&gt;&lt;b&gt;-&lt;/b&gt;&lt;/td&gt;&lt;td&gt;&lt;b&gt;-&lt;/b&gt;&lt;/td&gt;&lt;td&gt;&lt;b&gt;-&lt;/b&gt;&lt;/td&gt;</v>
          </cell>
          <cell r="DI19" t="str">
            <v>&lt;td width=25 bgcolor=black&gt;&lt;b&gt;&lt;font color=white&gt;-&lt;/font&gt;&lt;/b&gt;&lt;/td&gt;&lt;td width=25&gt;-&lt;/td&gt;&lt;td width=25&gt;-&lt;/td&gt;&lt;td width=25&gt;-&lt;/td&gt;</v>
          </cell>
          <cell r="DJ19" t="str">
            <v> </v>
          </cell>
          <cell r="DM19" t="str">
            <v> </v>
          </cell>
          <cell r="DR19">
            <v>0</v>
          </cell>
        </row>
        <row r="31">
          <cell r="E31" t="str">
            <v>1st Period</v>
          </cell>
        </row>
        <row r="32">
          <cell r="E32" t="str">
            <v>Columbus</v>
          </cell>
        </row>
        <row r="33">
          <cell r="E33" t="str">
            <v>Detroit</v>
          </cell>
        </row>
        <row r="34">
          <cell r="E34" t="str">
            <v>Montreal</v>
          </cell>
        </row>
        <row r="35">
          <cell r="E35" t="str">
            <v>Toronto</v>
          </cell>
        </row>
        <row r="36">
          <cell r="E36" t="str">
            <v>St Louis</v>
          </cell>
        </row>
        <row r="37">
          <cell r="E37" t="str">
            <v>Chicago</v>
          </cell>
        </row>
        <row r="38">
          <cell r="E38" t="str">
            <v>Calgary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8"/>
  </sheetPr>
  <dimension ref="A1:CA901"/>
  <sheetViews>
    <sheetView zoomScalePageLayoutView="0" workbookViewId="0" topLeftCell="A1">
      <pane xSplit="7" ySplit="1" topLeftCell="I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I111" sqref="I111"/>
    </sheetView>
  </sheetViews>
  <sheetFormatPr defaultColWidth="9.00390625" defaultRowHeight="12.75"/>
  <cols>
    <col min="1" max="1" width="9.25390625" style="46" hidden="1" customWidth="1"/>
    <col min="2" max="2" width="5.875" style="47" customWidth="1"/>
    <col min="3" max="3" width="5.375" style="47" customWidth="1"/>
    <col min="4" max="4" width="9.75390625" style="296" customWidth="1"/>
    <col min="5" max="5" width="6.25390625" style="296" customWidth="1"/>
    <col min="6" max="7" width="13.375" style="0" bestFit="1" customWidth="1"/>
    <col min="8" max="8" width="8.125" style="4" hidden="1" customWidth="1"/>
    <col min="9" max="9" width="35.625" style="0" bestFit="1" customWidth="1"/>
    <col min="10" max="10" width="3.75390625" style="0" customWidth="1"/>
    <col min="11" max="12" width="4.375" style="0" customWidth="1"/>
  </cols>
  <sheetData>
    <row r="1" spans="1:9" ht="13.5" thickBot="1">
      <c r="A1" s="1" t="s">
        <v>0</v>
      </c>
      <c r="B1" s="2" t="s">
        <v>1</v>
      </c>
      <c r="C1" s="2" t="s">
        <v>2</v>
      </c>
      <c r="D1" s="295" t="s">
        <v>3</v>
      </c>
      <c r="E1" s="295" t="s">
        <v>4</v>
      </c>
      <c r="F1" s="3" t="s">
        <v>5</v>
      </c>
      <c r="G1" s="3" t="s">
        <v>6</v>
      </c>
      <c r="H1" s="3" t="s">
        <v>5</v>
      </c>
      <c r="I1" s="4"/>
    </row>
    <row r="2" spans="1:9" ht="12.75">
      <c r="A2" s="26">
        <v>40124</v>
      </c>
      <c r="B2" s="27">
        <v>1</v>
      </c>
      <c r="C2" s="27" t="s">
        <v>7</v>
      </c>
      <c r="D2" s="317" t="s">
        <v>227</v>
      </c>
      <c r="E2" s="317" t="s">
        <v>228</v>
      </c>
      <c r="F2" s="28" t="s">
        <v>200</v>
      </c>
      <c r="G2" s="29" t="s">
        <v>214</v>
      </c>
      <c r="H2" s="4" t="s">
        <v>118</v>
      </c>
      <c r="I2" s="9" t="s">
        <v>257</v>
      </c>
    </row>
    <row r="3" spans="1:7" ht="12.75">
      <c r="A3" s="30">
        <v>40124</v>
      </c>
      <c r="B3" s="31">
        <v>1</v>
      </c>
      <c r="C3" s="31" t="s">
        <v>10</v>
      </c>
      <c r="D3" s="318" t="s">
        <v>227</v>
      </c>
      <c r="E3" s="318" t="s">
        <v>228</v>
      </c>
      <c r="F3" s="32" t="s">
        <v>8</v>
      </c>
      <c r="G3" s="33" t="s">
        <v>211</v>
      </c>
    </row>
    <row r="4" spans="1:7" ht="12.75">
      <c r="A4" s="30">
        <v>40124</v>
      </c>
      <c r="B4" s="31">
        <v>1</v>
      </c>
      <c r="C4" s="31" t="s">
        <v>11</v>
      </c>
      <c r="D4" s="318" t="s">
        <v>227</v>
      </c>
      <c r="E4" s="318" t="s">
        <v>229</v>
      </c>
      <c r="F4" s="32" t="s">
        <v>216</v>
      </c>
      <c r="G4" s="33" t="s">
        <v>12</v>
      </c>
    </row>
    <row r="5" spans="1:7" ht="12.75">
      <c r="A5" s="34">
        <v>40124</v>
      </c>
      <c r="B5" s="35">
        <v>1</v>
      </c>
      <c r="C5" s="35" t="s">
        <v>13</v>
      </c>
      <c r="D5" s="319" t="s">
        <v>227</v>
      </c>
      <c r="E5" s="319" t="s">
        <v>229</v>
      </c>
      <c r="F5" s="36" t="s">
        <v>230</v>
      </c>
      <c r="G5" s="37" t="s">
        <v>197</v>
      </c>
    </row>
    <row r="6" spans="1:7" ht="12.75">
      <c r="A6" s="38">
        <v>40124</v>
      </c>
      <c r="B6" s="39">
        <v>1</v>
      </c>
      <c r="C6" s="39" t="s">
        <v>15</v>
      </c>
      <c r="D6" s="320" t="s">
        <v>227</v>
      </c>
      <c r="E6" s="320" t="s">
        <v>229</v>
      </c>
      <c r="F6" s="40" t="s">
        <v>206</v>
      </c>
      <c r="G6" s="41" t="s">
        <v>17</v>
      </c>
    </row>
    <row r="7" spans="1:7" ht="12.75">
      <c r="A7" s="30">
        <v>40124</v>
      </c>
      <c r="B7" s="31">
        <v>1</v>
      </c>
      <c r="C7" s="31" t="s">
        <v>18</v>
      </c>
      <c r="D7" s="318" t="s">
        <v>227</v>
      </c>
      <c r="E7" s="318" t="s">
        <v>229</v>
      </c>
      <c r="F7" s="32" t="s">
        <v>198</v>
      </c>
      <c r="G7" s="33" t="s">
        <v>154</v>
      </c>
    </row>
    <row r="8" spans="1:7" ht="12.75">
      <c r="A8" s="30">
        <v>40124</v>
      </c>
      <c r="B8" s="31">
        <v>1</v>
      </c>
      <c r="C8" s="31" t="s">
        <v>20</v>
      </c>
      <c r="D8" s="318" t="s">
        <v>227</v>
      </c>
      <c r="E8" s="318" t="s">
        <v>231</v>
      </c>
      <c r="F8" s="32" t="s">
        <v>202</v>
      </c>
      <c r="G8" s="33" t="s">
        <v>209</v>
      </c>
    </row>
    <row r="9" spans="1:7" ht="12.75">
      <c r="A9" s="34">
        <v>40124</v>
      </c>
      <c r="B9" s="35">
        <v>1</v>
      </c>
      <c r="C9" s="35" t="s">
        <v>22</v>
      </c>
      <c r="D9" s="319" t="s">
        <v>227</v>
      </c>
      <c r="E9" s="319" t="s">
        <v>231</v>
      </c>
      <c r="F9" s="36" t="s">
        <v>30</v>
      </c>
      <c r="G9" s="37" t="s">
        <v>34</v>
      </c>
    </row>
    <row r="10" spans="1:7" ht="12.75">
      <c r="A10" s="38">
        <v>40124</v>
      </c>
      <c r="B10" s="39">
        <v>1</v>
      </c>
      <c r="C10" s="39" t="s">
        <v>23</v>
      </c>
      <c r="D10" s="320" t="s">
        <v>227</v>
      </c>
      <c r="E10" s="320" t="s">
        <v>231</v>
      </c>
      <c r="F10" s="40" t="s">
        <v>16</v>
      </c>
      <c r="G10" s="41" t="s">
        <v>193</v>
      </c>
    </row>
    <row r="11" spans="1:7" ht="12.75">
      <c r="A11" s="30">
        <v>40125</v>
      </c>
      <c r="B11" s="31">
        <v>1</v>
      </c>
      <c r="C11" s="31" t="s">
        <v>24</v>
      </c>
      <c r="D11" s="318" t="s">
        <v>227</v>
      </c>
      <c r="E11" s="318" t="s">
        <v>232</v>
      </c>
      <c r="F11" s="32" t="s">
        <v>21</v>
      </c>
      <c r="G11" s="33" t="s">
        <v>205</v>
      </c>
    </row>
    <row r="12" spans="1:7" ht="12.75">
      <c r="A12" s="30">
        <v>40125</v>
      </c>
      <c r="B12" s="31">
        <v>1</v>
      </c>
      <c r="C12" s="31" t="s">
        <v>25</v>
      </c>
      <c r="D12" s="318" t="s">
        <v>233</v>
      </c>
      <c r="E12" s="318" t="s">
        <v>228</v>
      </c>
      <c r="F12" s="32" t="s">
        <v>197</v>
      </c>
      <c r="G12" s="33" t="s">
        <v>211</v>
      </c>
    </row>
    <row r="13" spans="1:7" ht="12.75">
      <c r="A13" s="34">
        <v>40125</v>
      </c>
      <c r="B13" s="35">
        <v>1</v>
      </c>
      <c r="C13" s="35" t="s">
        <v>26</v>
      </c>
      <c r="D13" s="319" t="s">
        <v>233</v>
      </c>
      <c r="E13" s="319" t="s">
        <v>229</v>
      </c>
      <c r="F13" s="36" t="s">
        <v>193</v>
      </c>
      <c r="G13" s="37" t="s">
        <v>203</v>
      </c>
    </row>
    <row r="14" spans="1:7" ht="12.75">
      <c r="A14" s="38">
        <v>40125</v>
      </c>
      <c r="B14" s="39">
        <v>1</v>
      </c>
      <c r="C14" s="39" t="s">
        <v>27</v>
      </c>
      <c r="D14" s="320" t="s">
        <v>233</v>
      </c>
      <c r="E14" s="320" t="s">
        <v>231</v>
      </c>
      <c r="F14" s="40" t="s">
        <v>17</v>
      </c>
      <c r="G14" s="41" t="s">
        <v>216</v>
      </c>
    </row>
    <row r="15" spans="1:7" ht="12.75">
      <c r="A15" s="30">
        <v>40125</v>
      </c>
      <c r="B15" s="31">
        <v>1</v>
      </c>
      <c r="C15" s="31" t="s">
        <v>28</v>
      </c>
      <c r="D15" s="318" t="s">
        <v>233</v>
      </c>
      <c r="E15" s="318" t="s">
        <v>234</v>
      </c>
      <c r="F15" s="32" t="s">
        <v>213</v>
      </c>
      <c r="G15" s="33" t="s">
        <v>217</v>
      </c>
    </row>
    <row r="16" spans="1:7" ht="12.75">
      <c r="A16" s="30">
        <v>40125</v>
      </c>
      <c r="B16" s="31">
        <v>1</v>
      </c>
      <c r="C16" s="31" t="s">
        <v>29</v>
      </c>
      <c r="D16" s="318" t="s">
        <v>233</v>
      </c>
      <c r="E16" s="318" t="s">
        <v>235</v>
      </c>
      <c r="F16" s="32" t="s">
        <v>207</v>
      </c>
      <c r="G16" s="33" t="s">
        <v>154</v>
      </c>
    </row>
    <row r="17" spans="1:7" ht="12.75">
      <c r="A17" s="34">
        <v>40126</v>
      </c>
      <c r="B17" s="35">
        <v>1</v>
      </c>
      <c r="C17" s="35" t="s">
        <v>31</v>
      </c>
      <c r="D17" s="319" t="s">
        <v>233</v>
      </c>
      <c r="E17" s="319" t="s">
        <v>235</v>
      </c>
      <c r="F17" s="36" t="s">
        <v>236</v>
      </c>
      <c r="G17" s="37" t="s">
        <v>205</v>
      </c>
    </row>
    <row r="18" spans="1:7" ht="12.75">
      <c r="A18" s="38">
        <v>40126</v>
      </c>
      <c r="B18" s="39">
        <v>1</v>
      </c>
      <c r="C18" s="39" t="s">
        <v>32</v>
      </c>
      <c r="D18" s="320" t="s">
        <v>233</v>
      </c>
      <c r="E18" s="320" t="s">
        <v>235</v>
      </c>
      <c r="F18" s="40" t="s">
        <v>14</v>
      </c>
      <c r="G18" s="41" t="s">
        <v>9</v>
      </c>
    </row>
    <row r="19" spans="1:7" ht="13.5" thickBot="1">
      <c r="A19" s="42">
        <v>40126</v>
      </c>
      <c r="B19" s="43">
        <v>1</v>
      </c>
      <c r="C19" s="43" t="s">
        <v>33</v>
      </c>
      <c r="D19" s="321" t="s">
        <v>233</v>
      </c>
      <c r="E19" s="321" t="s">
        <v>237</v>
      </c>
      <c r="F19" s="44" t="s">
        <v>202</v>
      </c>
      <c r="G19" s="45" t="s">
        <v>230</v>
      </c>
    </row>
    <row r="20" spans="1:9" ht="12.75">
      <c r="A20" s="5">
        <v>40128</v>
      </c>
      <c r="B20" s="6">
        <v>2</v>
      </c>
      <c r="C20" s="6" t="s">
        <v>7</v>
      </c>
      <c r="D20" s="322" t="s">
        <v>238</v>
      </c>
      <c r="E20" s="322" t="s">
        <v>228</v>
      </c>
      <c r="F20" s="7" t="s">
        <v>209</v>
      </c>
      <c r="G20" s="8" t="s">
        <v>230</v>
      </c>
      <c r="H20" s="4" t="s">
        <v>101</v>
      </c>
      <c r="I20" s="9" t="s">
        <v>258</v>
      </c>
    </row>
    <row r="21" spans="1:7" ht="12.75">
      <c r="A21" s="10">
        <v>40128</v>
      </c>
      <c r="B21" s="11">
        <v>2</v>
      </c>
      <c r="C21" s="11" t="s">
        <v>10</v>
      </c>
      <c r="D21" s="323" t="s">
        <v>238</v>
      </c>
      <c r="E21" s="323" t="s">
        <v>229</v>
      </c>
      <c r="F21" s="12" t="s">
        <v>206</v>
      </c>
      <c r="G21" s="13" t="s">
        <v>30</v>
      </c>
    </row>
    <row r="22" spans="1:7" ht="12.75">
      <c r="A22" s="10">
        <v>40128</v>
      </c>
      <c r="B22" s="11">
        <v>2</v>
      </c>
      <c r="C22" s="11" t="s">
        <v>11</v>
      </c>
      <c r="D22" s="323" t="s">
        <v>238</v>
      </c>
      <c r="E22" s="323" t="s">
        <v>231</v>
      </c>
      <c r="F22" s="12" t="s">
        <v>214</v>
      </c>
      <c r="G22" s="13" t="s">
        <v>211</v>
      </c>
    </row>
    <row r="23" spans="1:7" ht="12.75">
      <c r="A23" s="14">
        <v>40128</v>
      </c>
      <c r="B23" s="15">
        <v>2</v>
      </c>
      <c r="C23" s="15" t="s">
        <v>13</v>
      </c>
      <c r="D23" s="324" t="s">
        <v>238</v>
      </c>
      <c r="E23" s="324" t="s">
        <v>234</v>
      </c>
      <c r="F23" s="16" t="s">
        <v>34</v>
      </c>
      <c r="G23" s="17" t="s">
        <v>239</v>
      </c>
    </row>
    <row r="24" spans="1:7" ht="12.75">
      <c r="A24" s="18">
        <v>40128</v>
      </c>
      <c r="B24" s="19">
        <v>2</v>
      </c>
      <c r="C24" s="19" t="s">
        <v>15</v>
      </c>
      <c r="D24" s="325" t="s">
        <v>238</v>
      </c>
      <c r="E24" s="325" t="s">
        <v>232</v>
      </c>
      <c r="F24" s="20" t="s">
        <v>21</v>
      </c>
      <c r="G24" s="21" t="s">
        <v>197</v>
      </c>
    </row>
    <row r="25" spans="1:7" ht="12.75">
      <c r="A25" s="10">
        <v>40128</v>
      </c>
      <c r="B25" s="11">
        <v>2</v>
      </c>
      <c r="C25" s="11" t="s">
        <v>18</v>
      </c>
      <c r="D25" s="323" t="s">
        <v>238</v>
      </c>
      <c r="E25" s="323" t="s">
        <v>240</v>
      </c>
      <c r="F25" s="12" t="s">
        <v>208</v>
      </c>
      <c r="G25" s="13" t="s">
        <v>9</v>
      </c>
    </row>
    <row r="26" spans="1:7" ht="12.75">
      <c r="A26" s="10">
        <v>40129</v>
      </c>
      <c r="B26" s="11">
        <v>2</v>
      </c>
      <c r="C26" s="11" t="s">
        <v>20</v>
      </c>
      <c r="D26" s="323" t="s">
        <v>241</v>
      </c>
      <c r="E26" s="323" t="s">
        <v>228</v>
      </c>
      <c r="F26" s="12" t="s">
        <v>198</v>
      </c>
      <c r="G26" s="13" t="s">
        <v>207</v>
      </c>
    </row>
    <row r="27" spans="1:7" ht="12.75">
      <c r="A27" s="14">
        <v>40129</v>
      </c>
      <c r="B27" s="15">
        <v>2</v>
      </c>
      <c r="C27" s="15" t="s">
        <v>22</v>
      </c>
      <c r="D27" s="324" t="s">
        <v>241</v>
      </c>
      <c r="E27" s="324" t="s">
        <v>228</v>
      </c>
      <c r="F27" s="16" t="s">
        <v>12</v>
      </c>
      <c r="G27" s="17" t="s">
        <v>8</v>
      </c>
    </row>
    <row r="28" spans="1:7" ht="12.75">
      <c r="A28" s="18">
        <v>40129</v>
      </c>
      <c r="B28" s="19">
        <v>2</v>
      </c>
      <c r="C28" s="19" t="s">
        <v>23</v>
      </c>
      <c r="D28" s="325" t="s">
        <v>241</v>
      </c>
      <c r="E28" s="325" t="s">
        <v>229</v>
      </c>
      <c r="F28" s="20" t="s">
        <v>154</v>
      </c>
      <c r="G28" s="21" t="s">
        <v>230</v>
      </c>
    </row>
    <row r="29" spans="1:7" ht="12.75">
      <c r="A29" s="10">
        <v>40129</v>
      </c>
      <c r="B29" s="11">
        <v>2</v>
      </c>
      <c r="C29" s="11" t="s">
        <v>24</v>
      </c>
      <c r="D29" s="323" t="s">
        <v>241</v>
      </c>
      <c r="E29" s="323" t="s">
        <v>229</v>
      </c>
      <c r="F29" s="12" t="s">
        <v>193</v>
      </c>
      <c r="G29" s="13" t="s">
        <v>202</v>
      </c>
    </row>
    <row r="30" spans="1:7" ht="12.75">
      <c r="A30" s="10">
        <v>40129</v>
      </c>
      <c r="B30" s="11">
        <v>2</v>
      </c>
      <c r="C30" s="11" t="s">
        <v>25</v>
      </c>
      <c r="D30" s="323" t="s">
        <v>241</v>
      </c>
      <c r="E30" s="323" t="s">
        <v>229</v>
      </c>
      <c r="F30" s="12" t="s">
        <v>203</v>
      </c>
      <c r="G30" s="13" t="s">
        <v>30</v>
      </c>
    </row>
    <row r="31" spans="1:7" ht="12.75">
      <c r="A31" s="14">
        <v>40129</v>
      </c>
      <c r="B31" s="15">
        <v>2</v>
      </c>
      <c r="C31" s="15" t="s">
        <v>26</v>
      </c>
      <c r="D31" s="324" t="s">
        <v>241</v>
      </c>
      <c r="E31" s="324" t="s">
        <v>229</v>
      </c>
      <c r="F31" s="16" t="s">
        <v>216</v>
      </c>
      <c r="G31" s="17" t="s">
        <v>206</v>
      </c>
    </row>
    <row r="32" spans="1:7" ht="12.75">
      <c r="A32" s="18">
        <v>40129</v>
      </c>
      <c r="B32" s="19">
        <v>2</v>
      </c>
      <c r="C32" s="19" t="s">
        <v>27</v>
      </c>
      <c r="D32" s="325" t="s">
        <v>241</v>
      </c>
      <c r="E32" s="325" t="s">
        <v>234</v>
      </c>
      <c r="F32" s="20" t="s">
        <v>19</v>
      </c>
      <c r="G32" s="21" t="s">
        <v>200</v>
      </c>
    </row>
    <row r="33" spans="1:7" ht="12.75">
      <c r="A33" s="10">
        <v>40129</v>
      </c>
      <c r="B33" s="11">
        <v>2</v>
      </c>
      <c r="C33" s="11" t="s">
        <v>28</v>
      </c>
      <c r="D33" s="323" t="s">
        <v>241</v>
      </c>
      <c r="E33" s="323" t="s">
        <v>235</v>
      </c>
      <c r="F33" s="12" t="s">
        <v>236</v>
      </c>
      <c r="G33" s="13" t="s">
        <v>17</v>
      </c>
    </row>
    <row r="34" spans="1:7" ht="12.75">
      <c r="A34" s="10">
        <v>40129</v>
      </c>
      <c r="B34" s="11">
        <v>2</v>
      </c>
      <c r="C34" s="11" t="s">
        <v>29</v>
      </c>
      <c r="D34" s="323" t="s">
        <v>241</v>
      </c>
      <c r="E34" s="323" t="s">
        <v>235</v>
      </c>
      <c r="F34" s="12" t="s">
        <v>9</v>
      </c>
      <c r="G34" s="13" t="s">
        <v>205</v>
      </c>
    </row>
    <row r="35" spans="1:7" ht="12.75">
      <c r="A35" s="14">
        <v>40129</v>
      </c>
      <c r="B35" s="15">
        <v>2</v>
      </c>
      <c r="C35" s="15" t="s">
        <v>31</v>
      </c>
      <c r="D35" s="324" t="s">
        <v>241</v>
      </c>
      <c r="E35" s="324" t="s">
        <v>235</v>
      </c>
      <c r="F35" s="16" t="s">
        <v>14</v>
      </c>
      <c r="G35" s="17" t="s">
        <v>217</v>
      </c>
    </row>
    <row r="36" spans="1:7" ht="12.75">
      <c r="A36" s="18">
        <v>40129</v>
      </c>
      <c r="B36" s="19">
        <v>2</v>
      </c>
      <c r="C36" s="19" t="s">
        <v>32</v>
      </c>
      <c r="D36" s="325" t="s">
        <v>241</v>
      </c>
      <c r="E36" s="325" t="s">
        <v>242</v>
      </c>
      <c r="F36" s="20" t="s">
        <v>239</v>
      </c>
      <c r="G36" s="21" t="s">
        <v>16</v>
      </c>
    </row>
    <row r="37" spans="1:7" ht="13.5" thickBot="1">
      <c r="A37" s="22">
        <v>40130</v>
      </c>
      <c r="B37" s="23">
        <v>2</v>
      </c>
      <c r="C37" s="23" t="s">
        <v>33</v>
      </c>
      <c r="D37" s="326" t="s">
        <v>241</v>
      </c>
      <c r="E37" s="326" t="s">
        <v>240</v>
      </c>
      <c r="F37" s="24" t="s">
        <v>213</v>
      </c>
      <c r="G37" s="25" t="s">
        <v>197</v>
      </c>
    </row>
    <row r="38" spans="1:9" ht="12.75">
      <c r="A38" s="26">
        <v>40131</v>
      </c>
      <c r="B38" s="27">
        <v>3</v>
      </c>
      <c r="C38" s="27" t="s">
        <v>7</v>
      </c>
      <c r="D38" s="317" t="s">
        <v>243</v>
      </c>
      <c r="E38" s="317" t="s">
        <v>228</v>
      </c>
      <c r="F38" s="28" t="s">
        <v>12</v>
      </c>
      <c r="G38" s="29" t="s">
        <v>206</v>
      </c>
      <c r="H38" s="4" t="s">
        <v>102</v>
      </c>
      <c r="I38" s="9" t="s">
        <v>259</v>
      </c>
    </row>
    <row r="39" spans="1:7" ht="12.75">
      <c r="A39" s="30">
        <v>40131</v>
      </c>
      <c r="B39" s="31">
        <v>3</v>
      </c>
      <c r="C39" s="31" t="s">
        <v>10</v>
      </c>
      <c r="D39" s="318" t="s">
        <v>243</v>
      </c>
      <c r="E39" s="318" t="s">
        <v>229</v>
      </c>
      <c r="F39" s="32" t="s">
        <v>154</v>
      </c>
      <c r="G39" s="33" t="s">
        <v>8</v>
      </c>
    </row>
    <row r="40" spans="1:7" ht="12.75">
      <c r="A40" s="30">
        <v>40131</v>
      </c>
      <c r="B40" s="31">
        <v>3</v>
      </c>
      <c r="C40" s="31" t="s">
        <v>11</v>
      </c>
      <c r="D40" s="318" t="s">
        <v>243</v>
      </c>
      <c r="E40" s="318" t="s">
        <v>229</v>
      </c>
      <c r="F40" s="32" t="s">
        <v>203</v>
      </c>
      <c r="G40" s="33" t="s">
        <v>207</v>
      </c>
    </row>
    <row r="41" spans="1:7" ht="12.75">
      <c r="A41" s="34">
        <v>40131</v>
      </c>
      <c r="B41" s="35">
        <v>3</v>
      </c>
      <c r="C41" s="35" t="s">
        <v>13</v>
      </c>
      <c r="D41" s="319" t="s">
        <v>243</v>
      </c>
      <c r="E41" s="319" t="s">
        <v>231</v>
      </c>
      <c r="F41" s="36" t="s">
        <v>214</v>
      </c>
      <c r="G41" s="37" t="s">
        <v>16</v>
      </c>
    </row>
    <row r="42" spans="1:7" ht="12.75">
      <c r="A42" s="38">
        <v>40131</v>
      </c>
      <c r="B42" s="39">
        <v>3</v>
      </c>
      <c r="C42" s="39" t="s">
        <v>15</v>
      </c>
      <c r="D42" s="320" t="s">
        <v>243</v>
      </c>
      <c r="E42" s="320" t="s">
        <v>231</v>
      </c>
      <c r="F42" s="40" t="s">
        <v>239</v>
      </c>
      <c r="G42" s="41" t="s">
        <v>205</v>
      </c>
    </row>
    <row r="43" spans="1:7" ht="12.75">
      <c r="A43" s="30">
        <v>40131</v>
      </c>
      <c r="B43" s="31">
        <v>3</v>
      </c>
      <c r="C43" s="31" t="s">
        <v>18</v>
      </c>
      <c r="D43" s="318" t="s">
        <v>243</v>
      </c>
      <c r="E43" s="318" t="s">
        <v>231</v>
      </c>
      <c r="F43" s="32" t="s">
        <v>216</v>
      </c>
      <c r="G43" s="33" t="s">
        <v>208</v>
      </c>
    </row>
    <row r="44" spans="1:7" ht="12.75">
      <c r="A44" s="30">
        <v>40131</v>
      </c>
      <c r="B44" s="31">
        <v>3</v>
      </c>
      <c r="C44" s="31" t="s">
        <v>20</v>
      </c>
      <c r="D44" s="318" t="s">
        <v>243</v>
      </c>
      <c r="E44" s="318" t="s">
        <v>235</v>
      </c>
      <c r="F44" s="32" t="s">
        <v>9</v>
      </c>
      <c r="G44" s="33" t="s">
        <v>17</v>
      </c>
    </row>
    <row r="45" spans="1:7" ht="12.75">
      <c r="A45" s="34">
        <v>40132</v>
      </c>
      <c r="B45" s="35">
        <v>3</v>
      </c>
      <c r="C45" s="35" t="s">
        <v>22</v>
      </c>
      <c r="D45" s="319" t="s">
        <v>243</v>
      </c>
      <c r="E45" s="319" t="s">
        <v>240</v>
      </c>
      <c r="F45" s="36" t="s">
        <v>21</v>
      </c>
      <c r="G45" s="37" t="s">
        <v>19</v>
      </c>
    </row>
    <row r="46" spans="1:7" ht="12.75">
      <c r="A46" s="38">
        <v>40132</v>
      </c>
      <c r="B46" s="39">
        <v>3</v>
      </c>
      <c r="C46" s="39" t="s">
        <v>23</v>
      </c>
      <c r="D46" s="320" t="s">
        <v>243</v>
      </c>
      <c r="E46" s="320" t="s">
        <v>240</v>
      </c>
      <c r="F46" s="40" t="s">
        <v>211</v>
      </c>
      <c r="G46" s="41" t="s">
        <v>14</v>
      </c>
    </row>
    <row r="47" spans="1:7" ht="12.75">
      <c r="A47" s="30">
        <v>40132</v>
      </c>
      <c r="B47" s="31">
        <v>3</v>
      </c>
      <c r="C47" s="31" t="s">
        <v>24</v>
      </c>
      <c r="D47" s="318" t="s">
        <v>244</v>
      </c>
      <c r="E47" s="318" t="s">
        <v>228</v>
      </c>
      <c r="F47" s="32" t="s">
        <v>8</v>
      </c>
      <c r="G47" s="33" t="s">
        <v>203</v>
      </c>
    </row>
    <row r="48" spans="1:7" ht="12.75">
      <c r="A48" s="30">
        <v>40132</v>
      </c>
      <c r="B48" s="31">
        <v>3</v>
      </c>
      <c r="C48" s="31" t="s">
        <v>25</v>
      </c>
      <c r="D48" s="318" t="s">
        <v>244</v>
      </c>
      <c r="E48" s="318" t="s">
        <v>228</v>
      </c>
      <c r="F48" s="32" t="s">
        <v>209</v>
      </c>
      <c r="G48" s="33" t="s">
        <v>30</v>
      </c>
    </row>
    <row r="49" spans="1:7" ht="12.75">
      <c r="A49" s="34">
        <v>40132</v>
      </c>
      <c r="B49" s="35">
        <v>3</v>
      </c>
      <c r="C49" s="35" t="s">
        <v>26</v>
      </c>
      <c r="D49" s="319" t="s">
        <v>244</v>
      </c>
      <c r="E49" s="319" t="s">
        <v>228</v>
      </c>
      <c r="F49" s="36" t="s">
        <v>202</v>
      </c>
      <c r="G49" s="37" t="s">
        <v>12</v>
      </c>
    </row>
    <row r="50" spans="1:7" ht="12.75">
      <c r="A50" s="38">
        <v>40132</v>
      </c>
      <c r="B50" s="39">
        <v>3</v>
      </c>
      <c r="C50" s="39" t="s">
        <v>27</v>
      </c>
      <c r="D50" s="320" t="s">
        <v>244</v>
      </c>
      <c r="E50" s="320" t="s">
        <v>229</v>
      </c>
      <c r="F50" s="40" t="s">
        <v>193</v>
      </c>
      <c r="G50" s="41" t="s">
        <v>200</v>
      </c>
    </row>
    <row r="51" spans="1:7" ht="12.75">
      <c r="A51" s="30">
        <v>40132</v>
      </c>
      <c r="B51" s="31">
        <v>3</v>
      </c>
      <c r="C51" s="31" t="s">
        <v>28</v>
      </c>
      <c r="D51" s="318" t="s">
        <v>244</v>
      </c>
      <c r="E51" s="318" t="s">
        <v>234</v>
      </c>
      <c r="F51" s="32" t="s">
        <v>230</v>
      </c>
      <c r="G51" s="33" t="s">
        <v>198</v>
      </c>
    </row>
    <row r="52" spans="1:7" ht="12.75">
      <c r="A52" s="30">
        <v>40132</v>
      </c>
      <c r="B52" s="31">
        <v>3</v>
      </c>
      <c r="C52" s="31" t="s">
        <v>29</v>
      </c>
      <c r="D52" s="318" t="s">
        <v>244</v>
      </c>
      <c r="E52" s="318" t="s">
        <v>235</v>
      </c>
      <c r="F52" s="32" t="s">
        <v>207</v>
      </c>
      <c r="G52" s="33" t="s">
        <v>205</v>
      </c>
    </row>
    <row r="53" spans="1:7" ht="12.75">
      <c r="A53" s="34">
        <v>40132</v>
      </c>
      <c r="B53" s="35">
        <v>3</v>
      </c>
      <c r="C53" s="35" t="s">
        <v>31</v>
      </c>
      <c r="D53" s="319" t="s">
        <v>244</v>
      </c>
      <c r="E53" s="319" t="s">
        <v>235</v>
      </c>
      <c r="F53" s="36" t="s">
        <v>14</v>
      </c>
      <c r="G53" s="37" t="s">
        <v>17</v>
      </c>
    </row>
    <row r="54" spans="1:7" ht="12.75">
      <c r="A54" s="38">
        <v>40133</v>
      </c>
      <c r="B54" s="39">
        <v>3</v>
      </c>
      <c r="C54" s="39" t="s">
        <v>32</v>
      </c>
      <c r="D54" s="320" t="s">
        <v>244</v>
      </c>
      <c r="E54" s="320" t="s">
        <v>235</v>
      </c>
      <c r="F54" s="40" t="s">
        <v>34</v>
      </c>
      <c r="G54" s="41" t="s">
        <v>9</v>
      </c>
    </row>
    <row r="55" spans="1:7" ht="13.5" thickBot="1">
      <c r="A55" s="42">
        <v>40133</v>
      </c>
      <c r="B55" s="43">
        <v>3</v>
      </c>
      <c r="C55" s="43" t="s">
        <v>33</v>
      </c>
      <c r="D55" s="321" t="s">
        <v>244</v>
      </c>
      <c r="E55" s="321" t="s">
        <v>235</v>
      </c>
      <c r="F55" s="44" t="s">
        <v>236</v>
      </c>
      <c r="G55" s="45" t="s">
        <v>197</v>
      </c>
    </row>
    <row r="56" spans="1:9" ht="12.75">
      <c r="A56" s="5">
        <v>40135</v>
      </c>
      <c r="B56" s="6">
        <v>4</v>
      </c>
      <c r="C56" s="6" t="s">
        <v>7</v>
      </c>
      <c r="D56" s="322" t="s">
        <v>245</v>
      </c>
      <c r="E56" s="322" t="s">
        <v>228</v>
      </c>
      <c r="F56" s="7" t="s">
        <v>197</v>
      </c>
      <c r="G56" s="8" t="s">
        <v>154</v>
      </c>
      <c r="H56" s="4" t="s">
        <v>103</v>
      </c>
      <c r="I56" s="9" t="s">
        <v>260</v>
      </c>
    </row>
    <row r="57" spans="1:7" ht="12.75">
      <c r="A57" s="10">
        <v>40135</v>
      </c>
      <c r="B57" s="11">
        <v>4</v>
      </c>
      <c r="C57" s="11" t="s">
        <v>10</v>
      </c>
      <c r="D57" s="323" t="s">
        <v>245</v>
      </c>
      <c r="E57" s="323" t="s">
        <v>231</v>
      </c>
      <c r="F57" s="12" t="s">
        <v>214</v>
      </c>
      <c r="G57" s="13" t="s">
        <v>12</v>
      </c>
    </row>
    <row r="58" spans="1:79" ht="12.75">
      <c r="A58" s="10">
        <v>40135</v>
      </c>
      <c r="B58" s="11">
        <v>4</v>
      </c>
      <c r="C58" s="11" t="s">
        <v>11</v>
      </c>
      <c r="D58" s="323" t="s">
        <v>245</v>
      </c>
      <c r="E58" s="323" t="s">
        <v>234</v>
      </c>
      <c r="F58" s="12" t="s">
        <v>19</v>
      </c>
      <c r="G58" s="13" t="s">
        <v>21</v>
      </c>
      <c r="BV58" t="s">
        <v>36</v>
      </c>
      <c r="BW58" t="s">
        <v>37</v>
      </c>
      <c r="BX58" t="s">
        <v>38</v>
      </c>
      <c r="BY58" t="s">
        <v>39</v>
      </c>
      <c r="BZ58" t="s">
        <v>40</v>
      </c>
      <c r="CA58" t="s">
        <v>41</v>
      </c>
    </row>
    <row r="59" spans="1:79" ht="12.75">
      <c r="A59" s="14">
        <v>40135</v>
      </c>
      <c r="B59" s="15">
        <v>4</v>
      </c>
      <c r="C59" s="15" t="s">
        <v>13</v>
      </c>
      <c r="D59" s="324" t="s">
        <v>246</v>
      </c>
      <c r="E59" s="324" t="s">
        <v>228</v>
      </c>
      <c r="F59" s="16" t="s">
        <v>200</v>
      </c>
      <c r="G59" s="17" t="s">
        <v>34</v>
      </c>
      <c r="BV59" t="s">
        <v>42</v>
      </c>
      <c r="BW59" t="s">
        <v>43</v>
      </c>
      <c r="BX59" t="s">
        <v>44</v>
      </c>
      <c r="BY59" t="s">
        <v>45</v>
      </c>
      <c r="BZ59" t="s">
        <v>46</v>
      </c>
      <c r="CA59" t="s">
        <v>47</v>
      </c>
    </row>
    <row r="60" spans="1:79" ht="12.75">
      <c r="A60" s="18">
        <v>40135</v>
      </c>
      <c r="B60" s="19">
        <v>4</v>
      </c>
      <c r="C60" s="19" t="s">
        <v>15</v>
      </c>
      <c r="D60" s="325" t="s">
        <v>246</v>
      </c>
      <c r="E60" s="325" t="s">
        <v>228</v>
      </c>
      <c r="F60" s="20" t="s">
        <v>8</v>
      </c>
      <c r="G60" s="21" t="s">
        <v>198</v>
      </c>
      <c r="BV60" t="s">
        <v>48</v>
      </c>
      <c r="BW60" t="s">
        <v>49</v>
      </c>
      <c r="BX60" t="s">
        <v>50</v>
      </c>
      <c r="BY60" t="s">
        <v>51</v>
      </c>
      <c r="BZ60" t="s">
        <v>52</v>
      </c>
      <c r="CA60" t="s">
        <v>53</v>
      </c>
    </row>
    <row r="61" spans="1:79" ht="12.75">
      <c r="A61" s="10">
        <v>40135</v>
      </c>
      <c r="B61" s="11">
        <v>4</v>
      </c>
      <c r="C61" s="11" t="s">
        <v>18</v>
      </c>
      <c r="D61" s="323" t="s">
        <v>246</v>
      </c>
      <c r="E61" s="323" t="s">
        <v>229</v>
      </c>
      <c r="F61" s="12" t="s">
        <v>202</v>
      </c>
      <c r="G61" s="13" t="s">
        <v>9</v>
      </c>
      <c r="BV61" t="s">
        <v>54</v>
      </c>
      <c r="BW61" t="s">
        <v>55</v>
      </c>
      <c r="BX61" t="s">
        <v>56</v>
      </c>
      <c r="BY61" t="s">
        <v>57</v>
      </c>
      <c r="BZ61" t="s">
        <v>58</v>
      </c>
      <c r="CA61" t="s">
        <v>59</v>
      </c>
    </row>
    <row r="62" spans="1:79" ht="12.75">
      <c r="A62" s="10">
        <v>40135</v>
      </c>
      <c r="B62" s="11">
        <v>4</v>
      </c>
      <c r="C62" s="11" t="s">
        <v>20</v>
      </c>
      <c r="D62" s="323" t="s">
        <v>246</v>
      </c>
      <c r="E62" s="323" t="s">
        <v>229</v>
      </c>
      <c r="F62" s="12" t="s">
        <v>154</v>
      </c>
      <c r="G62" s="13" t="s">
        <v>209</v>
      </c>
      <c r="BV62" t="s">
        <v>60</v>
      </c>
      <c r="BW62" t="s">
        <v>61</v>
      </c>
      <c r="BX62" t="s">
        <v>62</v>
      </c>
      <c r="BY62" t="s">
        <v>63</v>
      </c>
      <c r="BZ62" t="s">
        <v>64</v>
      </c>
      <c r="CA62" t="s">
        <v>65</v>
      </c>
    </row>
    <row r="63" spans="1:79" ht="12.75">
      <c r="A63" s="14">
        <v>40136</v>
      </c>
      <c r="B63" s="15">
        <v>4</v>
      </c>
      <c r="C63" s="15" t="s">
        <v>22</v>
      </c>
      <c r="D63" s="324" t="s">
        <v>246</v>
      </c>
      <c r="E63" s="324" t="s">
        <v>229</v>
      </c>
      <c r="F63" s="16" t="s">
        <v>203</v>
      </c>
      <c r="G63" s="17" t="s">
        <v>208</v>
      </c>
      <c r="BV63" t="s">
        <v>66</v>
      </c>
      <c r="BW63" t="s">
        <v>67</v>
      </c>
      <c r="BX63" t="s">
        <v>68</v>
      </c>
      <c r="BY63" t="s">
        <v>69</v>
      </c>
      <c r="BZ63" t="s">
        <v>70</v>
      </c>
      <c r="CA63" t="s">
        <v>71</v>
      </c>
    </row>
    <row r="64" spans="1:7" ht="12.75">
      <c r="A64" s="18">
        <v>40136</v>
      </c>
      <c r="B64" s="19">
        <v>4</v>
      </c>
      <c r="C64" s="19" t="s">
        <v>23</v>
      </c>
      <c r="D64" s="325" t="s">
        <v>246</v>
      </c>
      <c r="E64" s="325" t="s">
        <v>231</v>
      </c>
      <c r="F64" s="20" t="s">
        <v>207</v>
      </c>
      <c r="G64" s="21" t="s">
        <v>206</v>
      </c>
    </row>
    <row r="65" spans="1:7" ht="12.75">
      <c r="A65" s="10">
        <v>40136</v>
      </c>
      <c r="B65" s="11">
        <v>4</v>
      </c>
      <c r="C65" s="11" t="s">
        <v>24</v>
      </c>
      <c r="D65" s="323" t="s">
        <v>246</v>
      </c>
      <c r="E65" s="323" t="s">
        <v>231</v>
      </c>
      <c r="F65" s="12" t="s">
        <v>205</v>
      </c>
      <c r="G65" s="13" t="s">
        <v>14</v>
      </c>
    </row>
    <row r="66" spans="1:7" ht="12.75">
      <c r="A66" s="10">
        <v>40136</v>
      </c>
      <c r="B66" s="11">
        <v>4</v>
      </c>
      <c r="C66" s="11" t="s">
        <v>25</v>
      </c>
      <c r="D66" s="323" t="s">
        <v>246</v>
      </c>
      <c r="E66" s="323" t="s">
        <v>231</v>
      </c>
      <c r="F66" s="12" t="s">
        <v>17</v>
      </c>
      <c r="G66" s="13" t="s">
        <v>193</v>
      </c>
    </row>
    <row r="67" spans="1:7" ht="12.75">
      <c r="A67" s="14">
        <v>40136</v>
      </c>
      <c r="B67" s="15">
        <v>4</v>
      </c>
      <c r="C67" s="15" t="s">
        <v>26</v>
      </c>
      <c r="D67" s="324" t="s">
        <v>246</v>
      </c>
      <c r="E67" s="324" t="s">
        <v>231</v>
      </c>
      <c r="F67" s="16" t="s">
        <v>30</v>
      </c>
      <c r="G67" s="17" t="s">
        <v>236</v>
      </c>
    </row>
    <row r="68" spans="1:7" ht="12.75">
      <c r="A68" s="18">
        <v>40136</v>
      </c>
      <c r="B68" s="19">
        <v>4</v>
      </c>
      <c r="C68" s="19" t="s">
        <v>27</v>
      </c>
      <c r="D68" s="325" t="s">
        <v>246</v>
      </c>
      <c r="E68" s="325" t="s">
        <v>231</v>
      </c>
      <c r="F68" s="20" t="s">
        <v>230</v>
      </c>
      <c r="G68" s="21" t="s">
        <v>217</v>
      </c>
    </row>
    <row r="69" spans="1:7" ht="12.75">
      <c r="A69" s="10">
        <v>40136</v>
      </c>
      <c r="B69" s="11">
        <v>4</v>
      </c>
      <c r="C69" s="11" t="s">
        <v>28</v>
      </c>
      <c r="D69" s="323" t="s">
        <v>246</v>
      </c>
      <c r="E69" s="323" t="s">
        <v>240</v>
      </c>
      <c r="F69" s="12" t="s">
        <v>213</v>
      </c>
      <c r="G69" s="13" t="s">
        <v>16</v>
      </c>
    </row>
    <row r="70" spans="1:7" ht="12.75">
      <c r="A70" s="10">
        <v>40136</v>
      </c>
      <c r="B70" s="11">
        <v>4</v>
      </c>
      <c r="C70" s="11" t="s">
        <v>29</v>
      </c>
      <c r="D70" s="323" t="s">
        <v>246</v>
      </c>
      <c r="E70" s="323" t="s">
        <v>240</v>
      </c>
      <c r="F70" s="12" t="s">
        <v>211</v>
      </c>
      <c r="G70" s="13" t="s">
        <v>216</v>
      </c>
    </row>
    <row r="71" spans="1:7" ht="12.75">
      <c r="A71" s="14">
        <v>40136</v>
      </c>
      <c r="B71" s="15">
        <v>4</v>
      </c>
      <c r="C71" s="15" t="s">
        <v>31</v>
      </c>
      <c r="D71" s="324" t="s">
        <v>247</v>
      </c>
      <c r="E71" s="324" t="s">
        <v>228</v>
      </c>
      <c r="F71" s="16" t="s">
        <v>197</v>
      </c>
      <c r="G71" s="17" t="s">
        <v>214</v>
      </c>
    </row>
    <row r="72" spans="1:7" ht="12.75">
      <c r="A72" s="18">
        <v>40137</v>
      </c>
      <c r="B72" s="19">
        <v>4</v>
      </c>
      <c r="C72" s="19" t="s">
        <v>32</v>
      </c>
      <c r="D72" s="325" t="s">
        <v>247</v>
      </c>
      <c r="E72" s="325" t="s">
        <v>228</v>
      </c>
      <c r="F72" s="20" t="s">
        <v>12</v>
      </c>
      <c r="G72" s="21" t="s">
        <v>200</v>
      </c>
    </row>
    <row r="73" spans="1:7" ht="13.5" thickBot="1">
      <c r="A73" s="22">
        <v>40137</v>
      </c>
      <c r="B73" s="23">
        <v>4</v>
      </c>
      <c r="C73" s="23" t="s">
        <v>33</v>
      </c>
      <c r="D73" s="326" t="s">
        <v>247</v>
      </c>
      <c r="E73" s="326" t="s">
        <v>231</v>
      </c>
      <c r="F73" s="24" t="s">
        <v>239</v>
      </c>
      <c r="G73" s="25" t="s">
        <v>198</v>
      </c>
    </row>
    <row r="74" spans="1:9" ht="12.75">
      <c r="A74" s="26">
        <v>40138</v>
      </c>
      <c r="B74" s="27">
        <v>5</v>
      </c>
      <c r="C74" s="27" t="s">
        <v>7</v>
      </c>
      <c r="D74" s="317" t="s">
        <v>248</v>
      </c>
      <c r="E74" s="317" t="s">
        <v>229</v>
      </c>
      <c r="F74" s="28" t="s">
        <v>154</v>
      </c>
      <c r="G74" s="29" t="s">
        <v>193</v>
      </c>
      <c r="H74" s="4" t="s">
        <v>104</v>
      </c>
      <c r="I74" s="9" t="s">
        <v>261</v>
      </c>
    </row>
    <row r="75" spans="1:7" ht="12.75">
      <c r="A75" s="30">
        <v>40138</v>
      </c>
      <c r="B75" s="31">
        <v>5</v>
      </c>
      <c r="C75" s="31" t="s">
        <v>10</v>
      </c>
      <c r="D75" s="318" t="s">
        <v>248</v>
      </c>
      <c r="E75" s="318" t="s">
        <v>229</v>
      </c>
      <c r="F75" s="32" t="s">
        <v>230</v>
      </c>
      <c r="G75" s="33" t="s">
        <v>9</v>
      </c>
    </row>
    <row r="76" spans="1:7" ht="12.75">
      <c r="A76" s="30">
        <v>40138</v>
      </c>
      <c r="B76" s="31">
        <v>5</v>
      </c>
      <c r="C76" s="31" t="s">
        <v>11</v>
      </c>
      <c r="D76" s="318" t="s">
        <v>248</v>
      </c>
      <c r="E76" s="318" t="s">
        <v>229</v>
      </c>
      <c r="F76" s="32" t="s">
        <v>203</v>
      </c>
      <c r="G76" s="33" t="s">
        <v>34</v>
      </c>
    </row>
    <row r="77" spans="1:7" ht="12.75">
      <c r="A77" s="34">
        <v>40138</v>
      </c>
      <c r="B77" s="35">
        <v>5</v>
      </c>
      <c r="C77" s="35" t="s">
        <v>13</v>
      </c>
      <c r="D77" s="319" t="s">
        <v>248</v>
      </c>
      <c r="E77" s="319" t="s">
        <v>231</v>
      </c>
      <c r="F77" s="36" t="s">
        <v>205</v>
      </c>
      <c r="G77" s="37" t="s">
        <v>213</v>
      </c>
    </row>
    <row r="78" spans="1:7" ht="12.75">
      <c r="A78" s="38">
        <v>40138</v>
      </c>
      <c r="B78" s="39">
        <v>5</v>
      </c>
      <c r="C78" s="39" t="s">
        <v>15</v>
      </c>
      <c r="D78" s="320" t="s">
        <v>248</v>
      </c>
      <c r="E78" s="320" t="s">
        <v>231</v>
      </c>
      <c r="F78" s="40" t="s">
        <v>17</v>
      </c>
      <c r="G78" s="41" t="s">
        <v>208</v>
      </c>
    </row>
    <row r="79" spans="1:7" ht="12.75">
      <c r="A79" s="30">
        <v>40138</v>
      </c>
      <c r="B79" s="31">
        <v>5</v>
      </c>
      <c r="C79" s="31" t="s">
        <v>18</v>
      </c>
      <c r="D79" s="318" t="s">
        <v>248</v>
      </c>
      <c r="E79" s="318" t="s">
        <v>231</v>
      </c>
      <c r="F79" s="32" t="s">
        <v>207</v>
      </c>
      <c r="G79" s="33" t="s">
        <v>30</v>
      </c>
    </row>
    <row r="80" spans="1:7" ht="12.75">
      <c r="A80" s="30">
        <v>40138</v>
      </c>
      <c r="B80" s="31">
        <v>5</v>
      </c>
      <c r="C80" s="31" t="s">
        <v>20</v>
      </c>
      <c r="D80" s="318" t="s">
        <v>248</v>
      </c>
      <c r="E80" s="318" t="s">
        <v>231</v>
      </c>
      <c r="F80" s="32" t="s">
        <v>209</v>
      </c>
      <c r="G80" s="33" t="s">
        <v>8</v>
      </c>
    </row>
    <row r="81" spans="1:7" ht="12.75">
      <c r="A81" s="34">
        <v>40138</v>
      </c>
      <c r="B81" s="35">
        <v>5</v>
      </c>
      <c r="C81" s="35" t="s">
        <v>22</v>
      </c>
      <c r="D81" s="319" t="s">
        <v>248</v>
      </c>
      <c r="E81" s="319" t="s">
        <v>240</v>
      </c>
      <c r="F81" s="36" t="s">
        <v>14</v>
      </c>
      <c r="G81" s="37" t="s">
        <v>16</v>
      </c>
    </row>
    <row r="82" spans="1:7" ht="12.75">
      <c r="A82" s="38">
        <v>40138</v>
      </c>
      <c r="B82" s="39">
        <v>5</v>
      </c>
      <c r="C82" s="39" t="s">
        <v>23</v>
      </c>
      <c r="D82" s="320" t="s">
        <v>248</v>
      </c>
      <c r="E82" s="320" t="s">
        <v>240</v>
      </c>
      <c r="F82" s="40" t="s">
        <v>211</v>
      </c>
      <c r="G82" s="41" t="s">
        <v>202</v>
      </c>
    </row>
    <row r="83" spans="1:7" ht="12.75">
      <c r="A83" s="30">
        <v>40138</v>
      </c>
      <c r="B83" s="31">
        <v>5</v>
      </c>
      <c r="C83" s="31" t="s">
        <v>24</v>
      </c>
      <c r="D83" s="318" t="s">
        <v>248</v>
      </c>
      <c r="E83" s="318" t="s">
        <v>249</v>
      </c>
      <c r="F83" s="32" t="s">
        <v>197</v>
      </c>
      <c r="G83" s="33" t="s">
        <v>217</v>
      </c>
    </row>
    <row r="84" spans="1:7" ht="12.75">
      <c r="A84" s="30">
        <v>40139</v>
      </c>
      <c r="B84" s="31">
        <v>5</v>
      </c>
      <c r="C84" s="31" t="s">
        <v>25</v>
      </c>
      <c r="D84" s="318" t="s">
        <v>250</v>
      </c>
      <c r="E84" s="318" t="s">
        <v>228</v>
      </c>
      <c r="F84" s="32" t="s">
        <v>8</v>
      </c>
      <c r="G84" s="33" t="s">
        <v>17</v>
      </c>
    </row>
    <row r="85" spans="1:7" ht="12.75">
      <c r="A85" s="34">
        <v>40139</v>
      </c>
      <c r="B85" s="35">
        <v>5</v>
      </c>
      <c r="C85" s="35" t="s">
        <v>26</v>
      </c>
      <c r="D85" s="319" t="s">
        <v>250</v>
      </c>
      <c r="E85" s="319" t="s">
        <v>229</v>
      </c>
      <c r="F85" s="36" t="s">
        <v>200</v>
      </c>
      <c r="G85" s="37" t="s">
        <v>193</v>
      </c>
    </row>
    <row r="86" spans="1:7" ht="12.75">
      <c r="A86" s="38">
        <v>40139</v>
      </c>
      <c r="B86" s="39">
        <v>5</v>
      </c>
      <c r="C86" s="39" t="s">
        <v>27</v>
      </c>
      <c r="D86" s="320" t="s">
        <v>250</v>
      </c>
      <c r="E86" s="320" t="s">
        <v>229</v>
      </c>
      <c r="F86" s="40" t="s">
        <v>198</v>
      </c>
      <c r="G86" s="41" t="s">
        <v>9</v>
      </c>
    </row>
    <row r="87" spans="1:7" ht="12.75">
      <c r="A87" s="30">
        <v>40139</v>
      </c>
      <c r="B87" s="31">
        <v>5</v>
      </c>
      <c r="C87" s="31" t="s">
        <v>28</v>
      </c>
      <c r="D87" s="318" t="s">
        <v>250</v>
      </c>
      <c r="E87" s="318" t="s">
        <v>231</v>
      </c>
      <c r="F87" s="32" t="s">
        <v>214</v>
      </c>
      <c r="G87" s="33" t="s">
        <v>14</v>
      </c>
    </row>
    <row r="88" spans="1:7" ht="12.75">
      <c r="A88" s="30">
        <v>40139</v>
      </c>
      <c r="B88" s="31">
        <v>5</v>
      </c>
      <c r="C88" s="31" t="s">
        <v>29</v>
      </c>
      <c r="D88" s="318" t="s">
        <v>250</v>
      </c>
      <c r="E88" s="318" t="s">
        <v>234</v>
      </c>
      <c r="F88" s="32" t="s">
        <v>239</v>
      </c>
      <c r="G88" s="33" t="s">
        <v>213</v>
      </c>
    </row>
    <row r="89" spans="1:7" ht="12.75">
      <c r="A89" s="34">
        <v>40140</v>
      </c>
      <c r="B89" s="35">
        <v>5</v>
      </c>
      <c r="C89" s="35" t="s">
        <v>31</v>
      </c>
      <c r="D89" s="319" t="s">
        <v>250</v>
      </c>
      <c r="E89" s="319" t="s">
        <v>235</v>
      </c>
      <c r="F89" s="36" t="s">
        <v>19</v>
      </c>
      <c r="G89" s="37" t="s">
        <v>12</v>
      </c>
    </row>
    <row r="90" spans="1:7" ht="12.75">
      <c r="A90" s="38">
        <v>40140</v>
      </c>
      <c r="B90" s="39">
        <v>5</v>
      </c>
      <c r="C90" s="39" t="s">
        <v>32</v>
      </c>
      <c r="D90" s="320" t="s">
        <v>250</v>
      </c>
      <c r="E90" s="320" t="s">
        <v>232</v>
      </c>
      <c r="F90" s="40" t="s">
        <v>236</v>
      </c>
      <c r="G90" s="41" t="s">
        <v>216</v>
      </c>
    </row>
    <row r="91" spans="1:7" ht="13.5" thickBot="1">
      <c r="A91" s="42">
        <v>40140</v>
      </c>
      <c r="B91" s="43">
        <v>5</v>
      </c>
      <c r="C91" s="43" t="s">
        <v>33</v>
      </c>
      <c r="D91" s="321" t="s">
        <v>250</v>
      </c>
      <c r="E91" s="321" t="s">
        <v>251</v>
      </c>
      <c r="F91" s="44" t="s">
        <v>207</v>
      </c>
      <c r="G91" s="45" t="s">
        <v>16</v>
      </c>
    </row>
    <row r="92" spans="1:9" ht="12.75">
      <c r="A92" s="5">
        <v>40142</v>
      </c>
      <c r="B92" s="6">
        <v>6</v>
      </c>
      <c r="C92" s="6" t="s">
        <v>7</v>
      </c>
      <c r="D92" s="322" t="s">
        <v>252</v>
      </c>
      <c r="E92" s="322" t="s">
        <v>231</v>
      </c>
      <c r="F92" s="7" t="s">
        <v>207</v>
      </c>
      <c r="G92" s="8" t="s">
        <v>198</v>
      </c>
      <c r="H92" s="4" t="s">
        <v>105</v>
      </c>
      <c r="I92" s="9" t="s">
        <v>262</v>
      </c>
    </row>
    <row r="93" spans="1:7" ht="12.75">
      <c r="A93" s="10">
        <v>40142</v>
      </c>
      <c r="B93" s="11">
        <v>6</v>
      </c>
      <c r="C93" s="11" t="s">
        <v>10</v>
      </c>
      <c r="D93" s="323" t="s">
        <v>252</v>
      </c>
      <c r="E93" s="323" t="s">
        <v>231</v>
      </c>
      <c r="F93" s="12" t="s">
        <v>16</v>
      </c>
      <c r="G93" s="13" t="s">
        <v>206</v>
      </c>
    </row>
    <row r="94" spans="1:7" ht="12.75">
      <c r="A94" s="10">
        <v>40142</v>
      </c>
      <c r="B94" s="11">
        <v>6</v>
      </c>
      <c r="C94" s="11" t="s">
        <v>11</v>
      </c>
      <c r="D94" s="323" t="s">
        <v>252</v>
      </c>
      <c r="E94" s="323" t="s">
        <v>240</v>
      </c>
      <c r="F94" s="12" t="s">
        <v>208</v>
      </c>
      <c r="G94" s="13" t="s">
        <v>211</v>
      </c>
    </row>
    <row r="95" spans="1:7" ht="12.75">
      <c r="A95" s="14">
        <v>40142</v>
      </c>
      <c r="B95" s="15">
        <v>6</v>
      </c>
      <c r="C95" s="15" t="s">
        <v>13</v>
      </c>
      <c r="D95" s="324" t="s">
        <v>253</v>
      </c>
      <c r="E95" s="324" t="s">
        <v>228</v>
      </c>
      <c r="F95" s="16" t="s">
        <v>198</v>
      </c>
      <c r="G95" s="17" t="s">
        <v>8</v>
      </c>
    </row>
    <row r="96" spans="1:7" ht="12.75">
      <c r="A96" s="18">
        <v>40142</v>
      </c>
      <c r="B96" s="19">
        <v>6</v>
      </c>
      <c r="C96" s="19" t="s">
        <v>15</v>
      </c>
      <c r="D96" s="325" t="s">
        <v>253</v>
      </c>
      <c r="E96" s="325" t="s">
        <v>228</v>
      </c>
      <c r="F96" s="20" t="s">
        <v>12</v>
      </c>
      <c r="G96" s="21" t="s">
        <v>34</v>
      </c>
    </row>
    <row r="97" spans="1:7" ht="12.75">
      <c r="A97" s="10">
        <v>40143</v>
      </c>
      <c r="B97" s="11">
        <v>6</v>
      </c>
      <c r="C97" s="11" t="s">
        <v>18</v>
      </c>
      <c r="D97" s="323" t="s">
        <v>253</v>
      </c>
      <c r="E97" s="323" t="s">
        <v>229</v>
      </c>
      <c r="F97" s="12" t="s">
        <v>206</v>
      </c>
      <c r="G97" s="13" t="s">
        <v>197</v>
      </c>
    </row>
    <row r="98" spans="1:7" ht="12.75">
      <c r="A98" s="10">
        <v>40143</v>
      </c>
      <c r="B98" s="11">
        <v>6</v>
      </c>
      <c r="C98" s="11" t="s">
        <v>20</v>
      </c>
      <c r="D98" s="323" t="s">
        <v>253</v>
      </c>
      <c r="E98" s="323" t="s">
        <v>229</v>
      </c>
      <c r="F98" s="12" t="s">
        <v>216</v>
      </c>
      <c r="G98" s="13" t="s">
        <v>200</v>
      </c>
    </row>
    <row r="99" spans="1:7" ht="12.75">
      <c r="A99" s="14">
        <v>40143</v>
      </c>
      <c r="B99" s="15">
        <v>6</v>
      </c>
      <c r="C99" s="15" t="s">
        <v>22</v>
      </c>
      <c r="D99" s="324" t="s">
        <v>253</v>
      </c>
      <c r="E99" s="324" t="s">
        <v>229</v>
      </c>
      <c r="F99" s="16" t="s">
        <v>203</v>
      </c>
      <c r="G99" s="17" t="s">
        <v>19</v>
      </c>
    </row>
    <row r="100" spans="1:7" ht="12.75">
      <c r="A100" s="18">
        <v>40143</v>
      </c>
      <c r="B100" s="19">
        <v>6</v>
      </c>
      <c r="C100" s="19" t="s">
        <v>23</v>
      </c>
      <c r="D100" s="325" t="s">
        <v>253</v>
      </c>
      <c r="E100" s="325" t="s">
        <v>229</v>
      </c>
      <c r="F100" s="20" t="s">
        <v>154</v>
      </c>
      <c r="G100" s="21" t="s">
        <v>17</v>
      </c>
    </row>
    <row r="101" spans="1:7" ht="12.75">
      <c r="A101" s="10">
        <v>40143</v>
      </c>
      <c r="B101" s="11">
        <v>6</v>
      </c>
      <c r="C101" s="11" t="s">
        <v>24</v>
      </c>
      <c r="D101" s="323" t="s">
        <v>253</v>
      </c>
      <c r="E101" s="323" t="s">
        <v>231</v>
      </c>
      <c r="F101" s="12" t="s">
        <v>205</v>
      </c>
      <c r="G101" s="13" t="s">
        <v>30</v>
      </c>
    </row>
    <row r="102" spans="1:7" ht="12.75">
      <c r="A102" s="10">
        <v>40143</v>
      </c>
      <c r="B102" s="11">
        <v>6</v>
      </c>
      <c r="C102" s="11" t="s">
        <v>25</v>
      </c>
      <c r="D102" s="323" t="s">
        <v>253</v>
      </c>
      <c r="E102" s="323" t="s">
        <v>231</v>
      </c>
      <c r="F102" s="12" t="s">
        <v>214</v>
      </c>
      <c r="G102" s="13" t="s">
        <v>193</v>
      </c>
    </row>
    <row r="103" spans="1:7" ht="12.75">
      <c r="A103" s="14">
        <v>40143</v>
      </c>
      <c r="B103" s="15">
        <v>6</v>
      </c>
      <c r="C103" s="15" t="s">
        <v>26</v>
      </c>
      <c r="D103" s="324" t="s">
        <v>253</v>
      </c>
      <c r="E103" s="324" t="s">
        <v>235</v>
      </c>
      <c r="F103" s="16" t="s">
        <v>14</v>
      </c>
      <c r="G103" s="17" t="s">
        <v>208</v>
      </c>
    </row>
    <row r="104" spans="1:7" ht="12.75">
      <c r="A104" s="18">
        <v>40143</v>
      </c>
      <c r="B104" s="19">
        <v>6</v>
      </c>
      <c r="C104" s="19" t="s">
        <v>27</v>
      </c>
      <c r="D104" s="325" t="s">
        <v>253</v>
      </c>
      <c r="E104" s="325" t="s">
        <v>235</v>
      </c>
      <c r="F104" s="20" t="s">
        <v>236</v>
      </c>
      <c r="G104" s="21" t="s">
        <v>21</v>
      </c>
    </row>
    <row r="105" spans="1:7" ht="12.75">
      <c r="A105" s="10">
        <v>40143</v>
      </c>
      <c r="B105" s="11">
        <v>6</v>
      </c>
      <c r="C105" s="11" t="s">
        <v>28</v>
      </c>
      <c r="D105" s="323" t="s">
        <v>253</v>
      </c>
      <c r="E105" s="323" t="s">
        <v>235</v>
      </c>
      <c r="F105" s="12" t="s">
        <v>9</v>
      </c>
      <c r="G105" s="13" t="s">
        <v>207</v>
      </c>
    </row>
    <row r="106" spans="1:7" ht="12.75">
      <c r="A106" s="10">
        <v>40143</v>
      </c>
      <c r="B106" s="11">
        <v>6</v>
      </c>
      <c r="C106" s="11" t="s">
        <v>29</v>
      </c>
      <c r="D106" s="323" t="s">
        <v>253</v>
      </c>
      <c r="E106" s="323" t="s">
        <v>242</v>
      </c>
      <c r="F106" s="12" t="s">
        <v>239</v>
      </c>
      <c r="G106" s="13" t="s">
        <v>230</v>
      </c>
    </row>
    <row r="107" spans="1:7" ht="12.75">
      <c r="A107" s="14">
        <v>40143</v>
      </c>
      <c r="B107" s="15">
        <v>6</v>
      </c>
      <c r="C107" s="15" t="s">
        <v>31</v>
      </c>
      <c r="D107" s="324" t="s">
        <v>253</v>
      </c>
      <c r="E107" s="324" t="s">
        <v>240</v>
      </c>
      <c r="F107" s="16" t="s">
        <v>217</v>
      </c>
      <c r="G107" s="17" t="s">
        <v>202</v>
      </c>
    </row>
    <row r="108" spans="1:7" ht="12.75">
      <c r="A108" s="18">
        <v>40144</v>
      </c>
      <c r="B108" s="19">
        <v>6</v>
      </c>
      <c r="C108" s="19" t="s">
        <v>32</v>
      </c>
      <c r="D108" s="325" t="s">
        <v>253</v>
      </c>
      <c r="E108" s="325" t="s">
        <v>240</v>
      </c>
      <c r="F108" s="20" t="s">
        <v>213</v>
      </c>
      <c r="G108" s="21" t="s">
        <v>211</v>
      </c>
    </row>
    <row r="109" spans="1:7" ht="13.5" thickBot="1">
      <c r="A109" s="22">
        <v>40144</v>
      </c>
      <c r="B109" s="23">
        <v>6</v>
      </c>
      <c r="C109" s="23" t="s">
        <v>33</v>
      </c>
      <c r="D109" s="326" t="s">
        <v>254</v>
      </c>
      <c r="E109" s="326" t="s">
        <v>228</v>
      </c>
      <c r="F109" s="24" t="s">
        <v>8</v>
      </c>
      <c r="G109" s="25" t="s">
        <v>209</v>
      </c>
    </row>
    <row r="110" spans="1:9" ht="12.75">
      <c r="A110" s="26">
        <v>40145</v>
      </c>
      <c r="B110" s="27">
        <v>7</v>
      </c>
      <c r="C110" s="27" t="s">
        <v>7</v>
      </c>
      <c r="D110" s="317" t="s">
        <v>255</v>
      </c>
      <c r="E110" s="317" t="s">
        <v>228</v>
      </c>
      <c r="F110" s="28" t="s">
        <v>8</v>
      </c>
      <c r="G110" s="29" t="s">
        <v>205</v>
      </c>
      <c r="H110" s="4" t="s">
        <v>106</v>
      </c>
      <c r="I110" s="9" t="s">
        <v>263</v>
      </c>
    </row>
    <row r="111" spans="1:7" ht="12.75">
      <c r="A111" s="30">
        <v>40145</v>
      </c>
      <c r="B111" s="31">
        <v>7</v>
      </c>
      <c r="C111" s="31" t="s">
        <v>10</v>
      </c>
      <c r="D111" s="318" t="s">
        <v>255</v>
      </c>
      <c r="E111" s="318" t="s">
        <v>228</v>
      </c>
      <c r="F111" s="32" t="s">
        <v>200</v>
      </c>
      <c r="G111" s="33" t="s">
        <v>209</v>
      </c>
    </row>
    <row r="112" spans="1:7" ht="12.75">
      <c r="A112" s="30">
        <v>40145</v>
      </c>
      <c r="B112" s="31">
        <v>7</v>
      </c>
      <c r="C112" s="31" t="s">
        <v>11</v>
      </c>
      <c r="D112" s="318" t="s">
        <v>255</v>
      </c>
      <c r="E112" s="318" t="s">
        <v>229</v>
      </c>
      <c r="F112" s="32" t="s">
        <v>206</v>
      </c>
      <c r="G112" s="33" t="s">
        <v>216</v>
      </c>
    </row>
    <row r="113" spans="1:7" ht="12.75">
      <c r="A113" s="34">
        <v>40145</v>
      </c>
      <c r="B113" s="35">
        <v>7</v>
      </c>
      <c r="C113" s="35" t="s">
        <v>13</v>
      </c>
      <c r="D113" s="319" t="s">
        <v>255</v>
      </c>
      <c r="E113" s="319" t="s">
        <v>231</v>
      </c>
      <c r="F113" s="36" t="s">
        <v>207</v>
      </c>
      <c r="G113" s="37" t="s">
        <v>19</v>
      </c>
    </row>
    <row r="114" spans="1:7" ht="12.75">
      <c r="A114" s="38">
        <v>40145</v>
      </c>
      <c r="B114" s="39">
        <v>7</v>
      </c>
      <c r="C114" s="39" t="s">
        <v>15</v>
      </c>
      <c r="D114" s="320" t="s">
        <v>255</v>
      </c>
      <c r="E114" s="320" t="s">
        <v>231</v>
      </c>
      <c r="F114" s="40" t="s">
        <v>239</v>
      </c>
      <c r="G114" s="41" t="s">
        <v>208</v>
      </c>
    </row>
    <row r="115" spans="1:7" ht="12.75">
      <c r="A115" s="30">
        <v>40145</v>
      </c>
      <c r="B115" s="31">
        <v>7</v>
      </c>
      <c r="C115" s="31" t="s">
        <v>18</v>
      </c>
      <c r="D115" s="318" t="s">
        <v>255</v>
      </c>
      <c r="E115" s="318" t="s">
        <v>231</v>
      </c>
      <c r="F115" s="32" t="s">
        <v>16</v>
      </c>
      <c r="G115" s="33" t="s">
        <v>14</v>
      </c>
    </row>
    <row r="116" spans="1:7" ht="12.75">
      <c r="A116" s="30">
        <v>40145</v>
      </c>
      <c r="B116" s="31">
        <v>7</v>
      </c>
      <c r="C116" s="31" t="s">
        <v>20</v>
      </c>
      <c r="D116" s="318" t="s">
        <v>255</v>
      </c>
      <c r="E116" s="318" t="s">
        <v>231</v>
      </c>
      <c r="F116" s="32" t="s">
        <v>202</v>
      </c>
      <c r="G116" s="33" t="s">
        <v>193</v>
      </c>
    </row>
    <row r="117" spans="1:7" ht="12.75">
      <c r="A117" s="34">
        <v>40145</v>
      </c>
      <c r="B117" s="35">
        <v>7</v>
      </c>
      <c r="C117" s="35" t="s">
        <v>22</v>
      </c>
      <c r="D117" s="319" t="s">
        <v>255</v>
      </c>
      <c r="E117" s="319" t="s">
        <v>231</v>
      </c>
      <c r="F117" s="36" t="s">
        <v>17</v>
      </c>
      <c r="G117" s="37" t="s">
        <v>236</v>
      </c>
    </row>
    <row r="118" spans="1:7" ht="12.75">
      <c r="A118" s="38">
        <v>40145</v>
      </c>
      <c r="B118" s="39">
        <v>7</v>
      </c>
      <c r="C118" s="39" t="s">
        <v>23</v>
      </c>
      <c r="D118" s="320" t="s">
        <v>255</v>
      </c>
      <c r="E118" s="320" t="s">
        <v>235</v>
      </c>
      <c r="F118" s="40" t="s">
        <v>9</v>
      </c>
      <c r="G118" s="41" t="s">
        <v>154</v>
      </c>
    </row>
    <row r="119" spans="1:7" ht="12.75">
      <c r="A119" s="30">
        <v>40146</v>
      </c>
      <c r="B119" s="31">
        <v>7</v>
      </c>
      <c r="C119" s="31" t="s">
        <v>24</v>
      </c>
      <c r="D119" s="318" t="s">
        <v>255</v>
      </c>
      <c r="E119" s="318" t="s">
        <v>240</v>
      </c>
      <c r="F119" s="32" t="s">
        <v>217</v>
      </c>
      <c r="G119" s="33" t="s">
        <v>34</v>
      </c>
    </row>
    <row r="120" spans="1:7" ht="12.75">
      <c r="A120" s="30">
        <v>40146</v>
      </c>
      <c r="B120" s="31">
        <v>7</v>
      </c>
      <c r="C120" s="31" t="s">
        <v>25</v>
      </c>
      <c r="D120" s="318" t="s">
        <v>255</v>
      </c>
      <c r="E120" s="318" t="s">
        <v>249</v>
      </c>
      <c r="F120" s="32" t="s">
        <v>211</v>
      </c>
      <c r="G120" s="33" t="s">
        <v>197</v>
      </c>
    </row>
    <row r="121" spans="1:7" ht="12.75">
      <c r="A121" s="34">
        <v>40146</v>
      </c>
      <c r="B121" s="35">
        <v>7</v>
      </c>
      <c r="C121" s="35" t="s">
        <v>26</v>
      </c>
      <c r="D121" s="319" t="s">
        <v>256</v>
      </c>
      <c r="E121" s="319" t="s">
        <v>228</v>
      </c>
      <c r="F121" s="36" t="s">
        <v>12</v>
      </c>
      <c r="G121" s="37" t="s">
        <v>202</v>
      </c>
    </row>
    <row r="122" spans="1:7" ht="12.75">
      <c r="A122" s="38">
        <v>40146</v>
      </c>
      <c r="B122" s="39">
        <v>7</v>
      </c>
      <c r="C122" s="39" t="s">
        <v>27</v>
      </c>
      <c r="D122" s="320" t="s">
        <v>256</v>
      </c>
      <c r="E122" s="320" t="s">
        <v>229</v>
      </c>
      <c r="F122" s="40" t="s">
        <v>230</v>
      </c>
      <c r="G122" s="41" t="s">
        <v>200</v>
      </c>
    </row>
    <row r="123" spans="1:7" ht="12.75">
      <c r="A123" s="30">
        <v>40146</v>
      </c>
      <c r="B123" s="31">
        <v>7</v>
      </c>
      <c r="C123" s="31" t="s">
        <v>28</v>
      </c>
      <c r="D123" s="318" t="s">
        <v>256</v>
      </c>
      <c r="E123" s="318" t="s">
        <v>231</v>
      </c>
      <c r="F123" s="32" t="s">
        <v>193</v>
      </c>
      <c r="G123" s="33" t="s">
        <v>8</v>
      </c>
    </row>
    <row r="124" spans="1:7" ht="12.75">
      <c r="A124" s="30">
        <v>40146</v>
      </c>
      <c r="B124" s="31">
        <v>7</v>
      </c>
      <c r="C124" s="31" t="s">
        <v>29</v>
      </c>
      <c r="D124" s="318" t="s">
        <v>256</v>
      </c>
      <c r="E124" s="318" t="s">
        <v>234</v>
      </c>
      <c r="F124" s="32" t="s">
        <v>19</v>
      </c>
      <c r="G124" s="33" t="s">
        <v>30</v>
      </c>
    </row>
    <row r="125" spans="1:7" ht="12.75">
      <c r="A125" s="34">
        <v>40146</v>
      </c>
      <c r="B125" s="35">
        <v>7</v>
      </c>
      <c r="C125" s="35" t="s">
        <v>31</v>
      </c>
      <c r="D125" s="319" t="s">
        <v>256</v>
      </c>
      <c r="E125" s="319" t="s">
        <v>234</v>
      </c>
      <c r="F125" s="36" t="s">
        <v>198</v>
      </c>
      <c r="G125" s="37" t="s">
        <v>16</v>
      </c>
    </row>
    <row r="126" spans="1:7" ht="12.75">
      <c r="A126" s="38">
        <v>40147</v>
      </c>
      <c r="B126" s="39">
        <v>7</v>
      </c>
      <c r="C126" s="39" t="s">
        <v>32</v>
      </c>
      <c r="D126" s="320" t="s">
        <v>256</v>
      </c>
      <c r="E126" s="320" t="s">
        <v>235</v>
      </c>
      <c r="F126" s="40" t="s">
        <v>214</v>
      </c>
      <c r="G126" s="41" t="s">
        <v>207</v>
      </c>
    </row>
    <row r="127" spans="1:7" ht="13.5" thickBot="1">
      <c r="A127" s="42">
        <v>40147</v>
      </c>
      <c r="B127" s="43">
        <v>7</v>
      </c>
      <c r="C127" s="43" t="s">
        <v>33</v>
      </c>
      <c r="D127" s="321" t="s">
        <v>256</v>
      </c>
      <c r="E127" s="321" t="s">
        <v>240</v>
      </c>
      <c r="F127" s="44" t="s">
        <v>213</v>
      </c>
      <c r="G127" s="45" t="s">
        <v>154</v>
      </c>
    </row>
    <row r="128" spans="1:9" ht="12.75">
      <c r="A128" s="5">
        <v>40149</v>
      </c>
      <c r="B128" s="6">
        <v>8</v>
      </c>
      <c r="C128" s="6" t="s">
        <v>7</v>
      </c>
      <c r="D128" s="322"/>
      <c r="E128" s="322"/>
      <c r="F128" s="7"/>
      <c r="G128" s="8"/>
      <c r="H128" s="4" t="s">
        <v>107</v>
      </c>
      <c r="I128" s="9" t="s">
        <v>219</v>
      </c>
    </row>
    <row r="129" spans="1:7" ht="12.75">
      <c r="A129" s="10">
        <v>40149</v>
      </c>
      <c r="B129" s="11">
        <v>8</v>
      </c>
      <c r="C129" s="11" t="s">
        <v>10</v>
      </c>
      <c r="D129" s="323"/>
      <c r="E129" s="323"/>
      <c r="F129" s="12"/>
      <c r="G129" s="13"/>
    </row>
    <row r="130" spans="1:7" ht="12.75">
      <c r="A130" s="10">
        <v>40149</v>
      </c>
      <c r="B130" s="11">
        <v>8</v>
      </c>
      <c r="C130" s="11" t="s">
        <v>11</v>
      </c>
      <c r="D130" s="323"/>
      <c r="E130" s="323"/>
      <c r="F130" s="12"/>
      <c r="G130" s="13"/>
    </row>
    <row r="131" spans="1:7" ht="12.75">
      <c r="A131" s="14">
        <v>40149</v>
      </c>
      <c r="B131" s="15">
        <v>8</v>
      </c>
      <c r="C131" s="15" t="s">
        <v>13</v>
      </c>
      <c r="D131" s="324"/>
      <c r="E131" s="324"/>
      <c r="F131" s="16"/>
      <c r="G131" s="17"/>
    </row>
    <row r="132" spans="1:7" ht="12.75">
      <c r="A132" s="18">
        <v>40149</v>
      </c>
      <c r="B132" s="19">
        <v>8</v>
      </c>
      <c r="C132" s="19" t="s">
        <v>15</v>
      </c>
      <c r="D132" s="325"/>
      <c r="E132" s="325"/>
      <c r="F132" s="20"/>
      <c r="G132" s="21"/>
    </row>
    <row r="133" spans="1:7" ht="12.75">
      <c r="A133" s="10">
        <v>40149</v>
      </c>
      <c r="B133" s="11">
        <v>8</v>
      </c>
      <c r="C133" s="11" t="s">
        <v>18</v>
      </c>
      <c r="D133" s="323"/>
      <c r="E133" s="323"/>
      <c r="F133" s="12"/>
      <c r="G133" s="13"/>
    </row>
    <row r="134" spans="1:7" ht="12.75">
      <c r="A134" s="10">
        <v>40150</v>
      </c>
      <c r="B134" s="11">
        <v>8</v>
      </c>
      <c r="C134" s="11" t="s">
        <v>20</v>
      </c>
      <c r="D134" s="323"/>
      <c r="E134" s="323"/>
      <c r="F134" s="12"/>
      <c r="G134" s="13"/>
    </row>
    <row r="135" spans="1:7" ht="12.75">
      <c r="A135" s="14">
        <v>40150</v>
      </c>
      <c r="B135" s="15">
        <v>8</v>
      </c>
      <c r="C135" s="15" t="s">
        <v>22</v>
      </c>
      <c r="D135" s="324"/>
      <c r="E135" s="324"/>
      <c r="F135" s="16"/>
      <c r="G135" s="17"/>
    </row>
    <row r="136" spans="1:7" ht="12.75">
      <c r="A136" s="18">
        <v>40150</v>
      </c>
      <c r="B136" s="19">
        <v>8</v>
      </c>
      <c r="C136" s="19" t="s">
        <v>23</v>
      </c>
      <c r="D136" s="325"/>
      <c r="E136" s="325"/>
      <c r="F136" s="20"/>
      <c r="G136" s="21"/>
    </row>
    <row r="137" spans="1:7" ht="12.75">
      <c r="A137" s="10">
        <v>40150</v>
      </c>
      <c r="B137" s="11">
        <v>8</v>
      </c>
      <c r="C137" s="11" t="s">
        <v>24</v>
      </c>
      <c r="D137" s="323"/>
      <c r="E137" s="323"/>
      <c r="F137" s="12"/>
      <c r="G137" s="13"/>
    </row>
    <row r="138" spans="1:7" ht="12.75">
      <c r="A138" s="10">
        <v>40150</v>
      </c>
      <c r="B138" s="11">
        <v>8</v>
      </c>
      <c r="C138" s="11" t="s">
        <v>25</v>
      </c>
      <c r="D138" s="323"/>
      <c r="E138" s="323"/>
      <c r="F138" s="12"/>
      <c r="G138" s="13"/>
    </row>
    <row r="139" spans="1:7" ht="12.75">
      <c r="A139" s="14">
        <v>40150</v>
      </c>
      <c r="B139" s="15">
        <v>8</v>
      </c>
      <c r="C139" s="15" t="s">
        <v>26</v>
      </c>
      <c r="D139" s="324"/>
      <c r="E139" s="324"/>
      <c r="F139" s="16"/>
      <c r="G139" s="17"/>
    </row>
    <row r="140" spans="1:7" ht="12.75">
      <c r="A140" s="18">
        <v>40150</v>
      </c>
      <c r="B140" s="19">
        <v>8</v>
      </c>
      <c r="C140" s="19" t="s">
        <v>27</v>
      </c>
      <c r="D140" s="325"/>
      <c r="E140" s="325"/>
      <c r="F140" s="20"/>
      <c r="G140" s="21"/>
    </row>
    <row r="141" spans="1:7" ht="12.75">
      <c r="A141" s="10">
        <v>40150</v>
      </c>
      <c r="B141" s="11">
        <v>8</v>
      </c>
      <c r="C141" s="11" t="s">
        <v>28</v>
      </c>
      <c r="D141" s="323"/>
      <c r="E141" s="323"/>
      <c r="F141" s="12"/>
      <c r="G141" s="13"/>
    </row>
    <row r="142" spans="1:7" ht="12.75">
      <c r="A142" s="10">
        <v>40150</v>
      </c>
      <c r="B142" s="11">
        <v>8</v>
      </c>
      <c r="C142" s="11" t="s">
        <v>29</v>
      </c>
      <c r="D142" s="323"/>
      <c r="E142" s="323"/>
      <c r="F142" s="12"/>
      <c r="G142" s="13"/>
    </row>
    <row r="143" spans="1:7" ht="12.75">
      <c r="A143" s="14">
        <v>40151</v>
      </c>
      <c r="B143" s="15">
        <v>8</v>
      </c>
      <c r="C143" s="15" t="s">
        <v>31</v>
      </c>
      <c r="D143" s="324"/>
      <c r="E143" s="324"/>
      <c r="F143" s="16"/>
      <c r="G143" s="17"/>
    </row>
    <row r="144" spans="1:7" ht="12.75">
      <c r="A144" s="18">
        <v>40151</v>
      </c>
      <c r="B144" s="19">
        <v>8</v>
      </c>
      <c r="C144" s="19" t="s">
        <v>32</v>
      </c>
      <c r="D144" s="325"/>
      <c r="E144" s="325"/>
      <c r="F144" s="20"/>
      <c r="G144" s="21"/>
    </row>
    <row r="145" spans="1:7" ht="13.5" thickBot="1">
      <c r="A145" s="22">
        <v>40151</v>
      </c>
      <c r="B145" s="23">
        <v>8</v>
      </c>
      <c r="C145" s="23" t="s">
        <v>33</v>
      </c>
      <c r="D145" s="326"/>
      <c r="E145" s="326"/>
      <c r="F145" s="24"/>
      <c r="G145" s="25"/>
    </row>
    <row r="146" spans="1:9" ht="12.75">
      <c r="A146" s="26">
        <v>40152</v>
      </c>
      <c r="B146" s="27">
        <v>9</v>
      </c>
      <c r="C146" s="27" t="s">
        <v>7</v>
      </c>
      <c r="D146" s="317"/>
      <c r="E146" s="317"/>
      <c r="F146" s="28"/>
      <c r="G146" s="29"/>
      <c r="H146" s="4" t="s">
        <v>108</v>
      </c>
      <c r="I146" s="9" t="s">
        <v>220</v>
      </c>
    </row>
    <row r="147" spans="1:7" ht="12.75">
      <c r="A147" s="30">
        <v>40152</v>
      </c>
      <c r="B147" s="31">
        <v>9</v>
      </c>
      <c r="C147" s="31" t="s">
        <v>10</v>
      </c>
      <c r="D147" s="318"/>
      <c r="E147" s="318"/>
      <c r="F147" s="32"/>
      <c r="G147" s="33"/>
    </row>
    <row r="148" spans="1:7" ht="12.75">
      <c r="A148" s="30">
        <v>40152</v>
      </c>
      <c r="B148" s="31">
        <v>9</v>
      </c>
      <c r="C148" s="31" t="s">
        <v>11</v>
      </c>
      <c r="D148" s="318"/>
      <c r="E148" s="318"/>
      <c r="F148" s="32"/>
      <c r="G148" s="33"/>
    </row>
    <row r="149" spans="1:7" ht="12.75">
      <c r="A149" s="34">
        <v>40152</v>
      </c>
      <c r="B149" s="35">
        <v>9</v>
      </c>
      <c r="C149" s="35" t="s">
        <v>13</v>
      </c>
      <c r="D149" s="319"/>
      <c r="E149" s="319"/>
      <c r="F149" s="36"/>
      <c r="G149" s="37"/>
    </row>
    <row r="150" spans="1:7" ht="12.75">
      <c r="A150" s="38">
        <v>40152</v>
      </c>
      <c r="B150" s="39">
        <v>9</v>
      </c>
      <c r="C150" s="39" t="s">
        <v>15</v>
      </c>
      <c r="D150" s="320"/>
      <c r="E150" s="320"/>
      <c r="F150" s="40"/>
      <c r="G150" s="41"/>
    </row>
    <row r="151" spans="1:7" ht="12.75">
      <c r="A151" s="30">
        <v>40152</v>
      </c>
      <c r="B151" s="31">
        <v>9</v>
      </c>
      <c r="C151" s="31" t="s">
        <v>18</v>
      </c>
      <c r="D151" s="318"/>
      <c r="E151" s="318"/>
      <c r="F151" s="32"/>
      <c r="G151" s="33"/>
    </row>
    <row r="152" spans="1:7" ht="12.75">
      <c r="A152" s="30">
        <v>40153</v>
      </c>
      <c r="B152" s="31">
        <v>9</v>
      </c>
      <c r="C152" s="31" t="s">
        <v>20</v>
      </c>
      <c r="D152" s="318"/>
      <c r="E152" s="318"/>
      <c r="F152" s="32"/>
      <c r="G152" s="33"/>
    </row>
    <row r="153" spans="1:7" ht="12.75">
      <c r="A153" s="34">
        <v>40153</v>
      </c>
      <c r="B153" s="35">
        <v>9</v>
      </c>
      <c r="C153" s="35" t="s">
        <v>22</v>
      </c>
      <c r="D153" s="319"/>
      <c r="E153" s="319"/>
      <c r="F153" s="36"/>
      <c r="G153" s="37"/>
    </row>
    <row r="154" spans="1:7" ht="12.75">
      <c r="A154" s="38">
        <v>40153</v>
      </c>
      <c r="B154" s="39">
        <v>9</v>
      </c>
      <c r="C154" s="39" t="s">
        <v>23</v>
      </c>
      <c r="D154" s="320"/>
      <c r="E154" s="320"/>
      <c r="F154" s="40"/>
      <c r="G154" s="41"/>
    </row>
    <row r="155" spans="1:7" ht="12.75">
      <c r="A155" s="30">
        <v>40153</v>
      </c>
      <c r="B155" s="31">
        <v>9</v>
      </c>
      <c r="C155" s="31" t="s">
        <v>24</v>
      </c>
      <c r="D155" s="318"/>
      <c r="E155" s="318"/>
      <c r="F155" s="32"/>
      <c r="G155" s="33"/>
    </row>
    <row r="156" spans="1:7" ht="12.75">
      <c r="A156" s="30">
        <v>40153</v>
      </c>
      <c r="B156" s="31">
        <v>9</v>
      </c>
      <c r="C156" s="31" t="s">
        <v>25</v>
      </c>
      <c r="D156" s="318"/>
      <c r="E156" s="318"/>
      <c r="F156" s="32"/>
      <c r="G156" s="33"/>
    </row>
    <row r="157" spans="1:7" ht="12.75">
      <c r="A157" s="34">
        <v>40153</v>
      </c>
      <c r="B157" s="35">
        <v>9</v>
      </c>
      <c r="C157" s="35" t="s">
        <v>26</v>
      </c>
      <c r="D157" s="319"/>
      <c r="E157" s="319"/>
      <c r="F157" s="36"/>
      <c r="G157" s="37"/>
    </row>
    <row r="158" spans="1:7" ht="12.75">
      <c r="A158" s="38">
        <v>40153</v>
      </c>
      <c r="B158" s="39">
        <v>9</v>
      </c>
      <c r="C158" s="39" t="s">
        <v>27</v>
      </c>
      <c r="D158" s="320"/>
      <c r="E158" s="320"/>
      <c r="F158" s="40"/>
      <c r="G158" s="41"/>
    </row>
    <row r="159" spans="1:7" ht="12.75">
      <c r="A159" s="30">
        <v>40153</v>
      </c>
      <c r="B159" s="31">
        <v>9</v>
      </c>
      <c r="C159" s="31" t="s">
        <v>28</v>
      </c>
      <c r="D159" s="318"/>
      <c r="E159" s="318"/>
      <c r="F159" s="32"/>
      <c r="G159" s="33"/>
    </row>
    <row r="160" spans="1:7" ht="12.75">
      <c r="A160" s="30">
        <v>40153</v>
      </c>
      <c r="B160" s="31">
        <v>9</v>
      </c>
      <c r="C160" s="31" t="s">
        <v>29</v>
      </c>
      <c r="D160" s="318"/>
      <c r="E160" s="318"/>
      <c r="F160" s="32"/>
      <c r="G160" s="33"/>
    </row>
    <row r="161" spans="1:7" ht="12.75">
      <c r="A161" s="34">
        <v>40153</v>
      </c>
      <c r="B161" s="35">
        <v>9</v>
      </c>
      <c r="C161" s="35" t="s">
        <v>31</v>
      </c>
      <c r="D161" s="319"/>
      <c r="E161" s="319"/>
      <c r="F161" s="36"/>
      <c r="G161" s="37"/>
    </row>
    <row r="162" spans="1:7" ht="12.75">
      <c r="A162" s="38">
        <v>40154</v>
      </c>
      <c r="B162" s="39">
        <v>9</v>
      </c>
      <c r="C162" s="39" t="s">
        <v>32</v>
      </c>
      <c r="D162" s="320"/>
      <c r="E162" s="320"/>
      <c r="F162" s="40"/>
      <c r="G162" s="41"/>
    </row>
    <row r="163" spans="1:7" ht="13.5" thickBot="1">
      <c r="A163" s="42">
        <v>40154</v>
      </c>
      <c r="B163" s="43">
        <v>9</v>
      </c>
      <c r="C163" s="43" t="s">
        <v>33</v>
      </c>
      <c r="D163" s="321"/>
      <c r="E163" s="321"/>
      <c r="F163" s="44"/>
      <c r="G163" s="45"/>
    </row>
    <row r="164" spans="1:9" ht="12.75">
      <c r="A164" s="5">
        <v>40156</v>
      </c>
      <c r="B164" s="6">
        <v>10</v>
      </c>
      <c r="C164" s="6" t="s">
        <v>7</v>
      </c>
      <c r="D164" s="322"/>
      <c r="E164" s="322"/>
      <c r="F164" s="7"/>
      <c r="G164" s="8"/>
      <c r="H164" s="4" t="s">
        <v>109</v>
      </c>
      <c r="I164" s="9" t="s">
        <v>221</v>
      </c>
    </row>
    <row r="165" spans="1:7" ht="12.75">
      <c r="A165" s="10">
        <v>40156</v>
      </c>
      <c r="B165" s="11">
        <v>10</v>
      </c>
      <c r="C165" s="11" t="s">
        <v>10</v>
      </c>
      <c r="D165" s="323"/>
      <c r="E165" s="323"/>
      <c r="F165" s="12"/>
      <c r="G165" s="13"/>
    </row>
    <row r="166" spans="1:7" ht="12.75">
      <c r="A166" s="10">
        <v>40156</v>
      </c>
      <c r="B166" s="11">
        <v>10</v>
      </c>
      <c r="C166" s="11" t="s">
        <v>11</v>
      </c>
      <c r="D166" s="323"/>
      <c r="E166" s="323"/>
      <c r="F166" s="12"/>
      <c r="G166" s="13"/>
    </row>
    <row r="167" spans="1:7" ht="12.75">
      <c r="A167" s="14">
        <v>40156</v>
      </c>
      <c r="B167" s="15">
        <v>10</v>
      </c>
      <c r="C167" s="15" t="s">
        <v>13</v>
      </c>
      <c r="D167" s="324"/>
      <c r="E167" s="324"/>
      <c r="F167" s="16"/>
      <c r="G167" s="17"/>
    </row>
    <row r="168" spans="1:7" ht="12.75">
      <c r="A168" s="18">
        <v>40156</v>
      </c>
      <c r="B168" s="19">
        <v>10</v>
      </c>
      <c r="C168" s="19" t="s">
        <v>15</v>
      </c>
      <c r="D168" s="325"/>
      <c r="E168" s="325"/>
      <c r="F168" s="20"/>
      <c r="G168" s="21"/>
    </row>
    <row r="169" spans="1:7" ht="12.75">
      <c r="A169" s="10">
        <v>40156</v>
      </c>
      <c r="B169" s="11">
        <v>10</v>
      </c>
      <c r="C169" s="11" t="s">
        <v>18</v>
      </c>
      <c r="D169" s="323"/>
      <c r="E169" s="323"/>
      <c r="F169" s="12"/>
      <c r="G169" s="13"/>
    </row>
    <row r="170" spans="1:7" ht="12.75">
      <c r="A170" s="10">
        <v>40156</v>
      </c>
      <c r="B170" s="11">
        <v>10</v>
      </c>
      <c r="C170" s="11" t="s">
        <v>20</v>
      </c>
      <c r="D170" s="323"/>
      <c r="E170" s="323"/>
      <c r="F170" s="12"/>
      <c r="G170" s="13"/>
    </row>
    <row r="171" spans="1:7" ht="12.75">
      <c r="A171" s="14">
        <v>40157</v>
      </c>
      <c r="B171" s="15">
        <v>10</v>
      </c>
      <c r="C171" s="15" t="s">
        <v>22</v>
      </c>
      <c r="D171" s="324"/>
      <c r="E171" s="324"/>
      <c r="F171" s="16"/>
      <c r="G171" s="17"/>
    </row>
    <row r="172" spans="1:7" ht="12.75">
      <c r="A172" s="18">
        <v>40157</v>
      </c>
      <c r="B172" s="19">
        <v>10</v>
      </c>
      <c r="C172" s="19" t="s">
        <v>23</v>
      </c>
      <c r="D172" s="325"/>
      <c r="E172" s="325"/>
      <c r="F172" s="20"/>
      <c r="G172" s="21"/>
    </row>
    <row r="173" spans="1:7" ht="12.75">
      <c r="A173" s="10">
        <v>40157</v>
      </c>
      <c r="B173" s="11">
        <v>10</v>
      </c>
      <c r="C173" s="11" t="s">
        <v>24</v>
      </c>
      <c r="D173" s="323"/>
      <c r="E173" s="323"/>
      <c r="F173" s="12"/>
      <c r="G173" s="13"/>
    </row>
    <row r="174" spans="1:7" ht="12.75">
      <c r="A174" s="10">
        <v>40157</v>
      </c>
      <c r="B174" s="11">
        <v>10</v>
      </c>
      <c r="C174" s="11" t="s">
        <v>25</v>
      </c>
      <c r="D174" s="323"/>
      <c r="E174" s="323"/>
      <c r="F174" s="12"/>
      <c r="G174" s="13"/>
    </row>
    <row r="175" spans="1:7" ht="12.75">
      <c r="A175" s="14">
        <v>40157</v>
      </c>
      <c r="B175" s="15">
        <v>10</v>
      </c>
      <c r="C175" s="15" t="s">
        <v>26</v>
      </c>
      <c r="D175" s="324"/>
      <c r="E175" s="324"/>
      <c r="F175" s="16"/>
      <c r="G175" s="17"/>
    </row>
    <row r="176" spans="1:7" ht="12.75">
      <c r="A176" s="18">
        <v>40157</v>
      </c>
      <c r="B176" s="19">
        <v>10</v>
      </c>
      <c r="C176" s="19" t="s">
        <v>27</v>
      </c>
      <c r="D176" s="325"/>
      <c r="E176" s="325"/>
      <c r="F176" s="20"/>
      <c r="G176" s="21"/>
    </row>
    <row r="177" spans="1:7" ht="12.75">
      <c r="A177" s="10">
        <v>40157</v>
      </c>
      <c r="B177" s="11">
        <v>10</v>
      </c>
      <c r="C177" s="11" t="s">
        <v>28</v>
      </c>
      <c r="D177" s="323"/>
      <c r="E177" s="323"/>
      <c r="F177" s="12"/>
      <c r="G177" s="13"/>
    </row>
    <row r="178" spans="1:7" ht="12.75">
      <c r="A178" s="10">
        <v>40157</v>
      </c>
      <c r="B178" s="11">
        <v>10</v>
      </c>
      <c r="C178" s="11" t="s">
        <v>29</v>
      </c>
      <c r="D178" s="323"/>
      <c r="E178" s="323"/>
      <c r="F178" s="12"/>
      <c r="G178" s="13"/>
    </row>
    <row r="179" spans="1:7" ht="12.75">
      <c r="A179" s="14">
        <v>40158</v>
      </c>
      <c r="B179" s="15">
        <v>10</v>
      </c>
      <c r="C179" s="15" t="s">
        <v>31</v>
      </c>
      <c r="D179" s="324"/>
      <c r="E179" s="324"/>
      <c r="F179" s="16"/>
      <c r="G179" s="17"/>
    </row>
    <row r="180" spans="1:7" ht="12.75">
      <c r="A180" s="18">
        <v>40158</v>
      </c>
      <c r="B180" s="19">
        <v>10</v>
      </c>
      <c r="C180" s="19" t="s">
        <v>32</v>
      </c>
      <c r="D180" s="325"/>
      <c r="E180" s="325"/>
      <c r="F180" s="20"/>
      <c r="G180" s="21"/>
    </row>
    <row r="181" spans="1:7" ht="13.5" thickBot="1">
      <c r="A181" s="22">
        <v>40158</v>
      </c>
      <c r="B181" s="23">
        <v>10</v>
      </c>
      <c r="C181" s="23" t="s">
        <v>33</v>
      </c>
      <c r="D181" s="326"/>
      <c r="E181" s="326"/>
      <c r="F181" s="24"/>
      <c r="G181" s="25"/>
    </row>
    <row r="182" spans="1:9" ht="12.75">
      <c r="A182" s="26">
        <v>40159</v>
      </c>
      <c r="B182" s="27">
        <v>11</v>
      </c>
      <c r="C182" s="27" t="s">
        <v>7</v>
      </c>
      <c r="D182" s="322"/>
      <c r="E182" s="322"/>
      <c r="F182" s="28"/>
      <c r="G182" s="29"/>
      <c r="H182" s="4" t="s">
        <v>110</v>
      </c>
      <c r="I182" s="9" t="s">
        <v>222</v>
      </c>
    </row>
    <row r="183" spans="1:7" ht="12.75">
      <c r="A183" s="30">
        <v>40159</v>
      </c>
      <c r="B183" s="31">
        <v>11</v>
      </c>
      <c r="C183" s="31" t="s">
        <v>10</v>
      </c>
      <c r="D183" s="323"/>
      <c r="E183" s="323"/>
      <c r="F183" s="32"/>
      <c r="G183" s="33"/>
    </row>
    <row r="184" spans="1:7" ht="12.75">
      <c r="A184" s="30">
        <v>40159</v>
      </c>
      <c r="B184" s="31">
        <v>11</v>
      </c>
      <c r="C184" s="31" t="s">
        <v>11</v>
      </c>
      <c r="D184" s="323"/>
      <c r="E184" s="323"/>
      <c r="F184" s="32"/>
      <c r="G184" s="33"/>
    </row>
    <row r="185" spans="1:7" ht="12.75">
      <c r="A185" s="34">
        <v>40159</v>
      </c>
      <c r="B185" s="35">
        <v>11</v>
      </c>
      <c r="C185" s="35" t="s">
        <v>13</v>
      </c>
      <c r="D185" s="324"/>
      <c r="E185" s="324"/>
      <c r="F185" s="36"/>
      <c r="G185" s="37"/>
    </row>
    <row r="186" spans="1:7" ht="12.75">
      <c r="A186" s="38">
        <v>40159</v>
      </c>
      <c r="B186" s="39">
        <v>11</v>
      </c>
      <c r="C186" s="39" t="s">
        <v>15</v>
      </c>
      <c r="D186" s="325"/>
      <c r="E186" s="325"/>
      <c r="F186" s="40"/>
      <c r="G186" s="41"/>
    </row>
    <row r="187" spans="1:7" ht="12.75">
      <c r="A187" s="30">
        <v>40159</v>
      </c>
      <c r="B187" s="31">
        <v>11</v>
      </c>
      <c r="C187" s="31" t="s">
        <v>18</v>
      </c>
      <c r="D187" s="323"/>
      <c r="E187" s="323"/>
      <c r="F187" s="32"/>
      <c r="G187" s="33"/>
    </row>
    <row r="188" spans="1:7" ht="12.75">
      <c r="A188" s="30">
        <v>40159</v>
      </c>
      <c r="B188" s="31">
        <v>11</v>
      </c>
      <c r="C188" s="31" t="s">
        <v>20</v>
      </c>
      <c r="D188" s="323"/>
      <c r="E188" s="323"/>
      <c r="F188" s="32"/>
      <c r="G188" s="33"/>
    </row>
    <row r="189" spans="1:7" ht="12.75">
      <c r="A189" s="34">
        <v>40159</v>
      </c>
      <c r="B189" s="35">
        <v>11</v>
      </c>
      <c r="C189" s="35" t="s">
        <v>22</v>
      </c>
      <c r="D189" s="324"/>
      <c r="E189" s="324"/>
      <c r="F189" s="36"/>
      <c r="G189" s="37"/>
    </row>
    <row r="190" spans="1:7" ht="12.75">
      <c r="A190" s="38">
        <v>40160</v>
      </c>
      <c r="B190" s="39">
        <v>11</v>
      </c>
      <c r="C190" s="39" t="s">
        <v>23</v>
      </c>
      <c r="D190" s="325"/>
      <c r="E190" s="325"/>
      <c r="F190" s="40"/>
      <c r="G190" s="41"/>
    </row>
    <row r="191" spans="1:7" ht="12.75">
      <c r="A191" s="30">
        <v>40160</v>
      </c>
      <c r="B191" s="31">
        <v>11</v>
      </c>
      <c r="C191" s="31" t="s">
        <v>24</v>
      </c>
      <c r="D191" s="323"/>
      <c r="E191" s="323"/>
      <c r="F191" s="32"/>
      <c r="G191" s="33"/>
    </row>
    <row r="192" spans="1:7" ht="12.75">
      <c r="A192" s="30">
        <v>40160</v>
      </c>
      <c r="B192" s="31">
        <v>11</v>
      </c>
      <c r="C192" s="31" t="s">
        <v>25</v>
      </c>
      <c r="D192" s="323"/>
      <c r="E192" s="323"/>
      <c r="F192" s="32"/>
      <c r="G192" s="33"/>
    </row>
    <row r="193" spans="1:7" ht="12.75">
      <c r="A193" s="34">
        <v>40160</v>
      </c>
      <c r="B193" s="35">
        <v>11</v>
      </c>
      <c r="C193" s="35" t="s">
        <v>26</v>
      </c>
      <c r="D193" s="324"/>
      <c r="E193" s="324"/>
      <c r="F193" s="36"/>
      <c r="G193" s="37"/>
    </row>
    <row r="194" spans="1:7" ht="12.75">
      <c r="A194" s="38">
        <v>40160</v>
      </c>
      <c r="B194" s="39">
        <v>11</v>
      </c>
      <c r="C194" s="39" t="s">
        <v>27</v>
      </c>
      <c r="D194" s="325"/>
      <c r="E194" s="325"/>
      <c r="F194" s="40"/>
      <c r="G194" s="41"/>
    </row>
    <row r="195" spans="1:7" ht="12.75">
      <c r="A195" s="30">
        <v>40160</v>
      </c>
      <c r="B195" s="31">
        <v>11</v>
      </c>
      <c r="C195" s="31" t="s">
        <v>28</v>
      </c>
      <c r="D195" s="323"/>
      <c r="E195" s="323"/>
      <c r="F195" s="32"/>
      <c r="G195" s="33"/>
    </row>
    <row r="196" spans="1:7" ht="12.75">
      <c r="A196" s="30">
        <v>40160</v>
      </c>
      <c r="B196" s="31">
        <v>11</v>
      </c>
      <c r="C196" s="31" t="s">
        <v>29</v>
      </c>
      <c r="D196" s="323"/>
      <c r="E196" s="323"/>
      <c r="F196" s="32"/>
      <c r="G196" s="33"/>
    </row>
    <row r="197" spans="1:7" ht="12.75">
      <c r="A197" s="34">
        <v>40160</v>
      </c>
      <c r="B197" s="35">
        <v>11</v>
      </c>
      <c r="C197" s="35" t="s">
        <v>31</v>
      </c>
      <c r="D197" s="324"/>
      <c r="E197" s="324"/>
      <c r="F197" s="36"/>
      <c r="G197" s="37"/>
    </row>
    <row r="198" spans="1:7" ht="12.75">
      <c r="A198" s="38">
        <v>40161</v>
      </c>
      <c r="B198" s="39">
        <v>11</v>
      </c>
      <c r="C198" s="39" t="s">
        <v>32</v>
      </c>
      <c r="D198" s="325"/>
      <c r="E198" s="325"/>
      <c r="F198" s="40"/>
      <c r="G198" s="41"/>
    </row>
    <row r="199" spans="1:7" ht="13.5" thickBot="1">
      <c r="A199" s="42">
        <v>40161</v>
      </c>
      <c r="B199" s="43">
        <v>11</v>
      </c>
      <c r="C199" s="43" t="s">
        <v>33</v>
      </c>
      <c r="D199" s="326"/>
      <c r="E199" s="326"/>
      <c r="F199" s="44"/>
      <c r="G199" s="45"/>
    </row>
    <row r="200" spans="1:9" ht="12.75">
      <c r="A200" s="5">
        <v>40163</v>
      </c>
      <c r="B200" s="6">
        <v>12</v>
      </c>
      <c r="C200" s="6" t="s">
        <v>7</v>
      </c>
      <c r="D200" s="317"/>
      <c r="E200" s="317"/>
      <c r="F200" s="7"/>
      <c r="G200" s="8"/>
      <c r="H200" s="4" t="s">
        <v>119</v>
      </c>
      <c r="I200" s="9" t="s">
        <v>223</v>
      </c>
    </row>
    <row r="201" spans="1:7" ht="12.75">
      <c r="A201" s="10">
        <v>40163</v>
      </c>
      <c r="B201" s="11">
        <v>12</v>
      </c>
      <c r="C201" s="11" t="s">
        <v>10</v>
      </c>
      <c r="D201" s="318"/>
      <c r="E201" s="318"/>
      <c r="F201" s="12"/>
      <c r="G201" s="13"/>
    </row>
    <row r="202" spans="1:7" ht="12.75">
      <c r="A202" s="10">
        <v>40163</v>
      </c>
      <c r="B202" s="11">
        <v>12</v>
      </c>
      <c r="C202" s="11" t="s">
        <v>11</v>
      </c>
      <c r="D202" s="318"/>
      <c r="E202" s="318"/>
      <c r="F202" s="12"/>
      <c r="G202" s="13"/>
    </row>
    <row r="203" spans="1:7" ht="12.75">
      <c r="A203" s="14">
        <v>40163</v>
      </c>
      <c r="B203" s="15">
        <v>12</v>
      </c>
      <c r="C203" s="15" t="s">
        <v>13</v>
      </c>
      <c r="D203" s="319"/>
      <c r="E203" s="319"/>
      <c r="F203" s="16"/>
      <c r="G203" s="17"/>
    </row>
    <row r="204" spans="1:7" ht="12.75">
      <c r="A204" s="18">
        <v>40163</v>
      </c>
      <c r="B204" s="19">
        <v>12</v>
      </c>
      <c r="C204" s="19" t="s">
        <v>15</v>
      </c>
      <c r="D204" s="320"/>
      <c r="E204" s="320"/>
      <c r="F204" s="20"/>
      <c r="G204" s="21"/>
    </row>
    <row r="205" spans="1:7" ht="12.75">
      <c r="A205" s="10">
        <v>40164</v>
      </c>
      <c r="B205" s="11">
        <v>12</v>
      </c>
      <c r="C205" s="11" t="s">
        <v>18</v>
      </c>
      <c r="D205" s="318"/>
      <c r="E205" s="318"/>
      <c r="F205" s="12"/>
      <c r="G205" s="13"/>
    </row>
    <row r="206" spans="1:7" ht="12.75">
      <c r="A206" s="10">
        <v>40164</v>
      </c>
      <c r="B206" s="11">
        <v>12</v>
      </c>
      <c r="C206" s="11" t="s">
        <v>20</v>
      </c>
      <c r="D206" s="318"/>
      <c r="E206" s="318"/>
      <c r="F206" s="12"/>
      <c r="G206" s="13"/>
    </row>
    <row r="207" spans="1:7" ht="12.75">
      <c r="A207" s="14">
        <v>40164</v>
      </c>
      <c r="B207" s="15">
        <v>12</v>
      </c>
      <c r="C207" s="15" t="s">
        <v>22</v>
      </c>
      <c r="D207" s="319"/>
      <c r="E207" s="319"/>
      <c r="F207" s="16"/>
      <c r="G207" s="17"/>
    </row>
    <row r="208" spans="1:7" ht="12.75">
      <c r="A208" s="18">
        <v>40164</v>
      </c>
      <c r="B208" s="19">
        <v>12</v>
      </c>
      <c r="C208" s="19" t="s">
        <v>23</v>
      </c>
      <c r="D208" s="320"/>
      <c r="E208" s="320"/>
      <c r="F208" s="20"/>
      <c r="G208" s="21"/>
    </row>
    <row r="209" spans="1:7" ht="12.75">
      <c r="A209" s="10">
        <v>40164</v>
      </c>
      <c r="B209" s="11">
        <v>12</v>
      </c>
      <c r="C209" s="11" t="s">
        <v>24</v>
      </c>
      <c r="D209" s="318"/>
      <c r="E209" s="318"/>
      <c r="F209" s="12"/>
      <c r="G209" s="13"/>
    </row>
    <row r="210" spans="1:7" ht="12.75">
      <c r="A210" s="10">
        <v>40164</v>
      </c>
      <c r="B210" s="11">
        <v>12</v>
      </c>
      <c r="C210" s="11" t="s">
        <v>25</v>
      </c>
      <c r="D210" s="318"/>
      <c r="E210" s="318"/>
      <c r="F210" s="12"/>
      <c r="G210" s="13"/>
    </row>
    <row r="211" spans="1:7" ht="12.75">
      <c r="A211" s="14">
        <v>40164</v>
      </c>
      <c r="B211" s="15">
        <v>12</v>
      </c>
      <c r="C211" s="15" t="s">
        <v>26</v>
      </c>
      <c r="D211" s="319"/>
      <c r="E211" s="319"/>
      <c r="F211" s="16"/>
      <c r="G211" s="17"/>
    </row>
    <row r="212" spans="1:7" ht="12.75">
      <c r="A212" s="18">
        <v>40164</v>
      </c>
      <c r="B212" s="19">
        <v>12</v>
      </c>
      <c r="C212" s="19" t="s">
        <v>27</v>
      </c>
      <c r="D212" s="320"/>
      <c r="E212" s="320"/>
      <c r="F212" s="20"/>
      <c r="G212" s="21"/>
    </row>
    <row r="213" spans="1:7" ht="12.75">
      <c r="A213" s="10">
        <v>40164</v>
      </c>
      <c r="B213" s="11">
        <v>12</v>
      </c>
      <c r="C213" s="11" t="s">
        <v>28</v>
      </c>
      <c r="D213" s="318"/>
      <c r="E213" s="318"/>
      <c r="F213" s="12"/>
      <c r="G213" s="13"/>
    </row>
    <row r="214" spans="1:7" ht="12.75">
      <c r="A214" s="10">
        <v>40164</v>
      </c>
      <c r="B214" s="11">
        <v>12</v>
      </c>
      <c r="C214" s="11" t="s">
        <v>29</v>
      </c>
      <c r="D214" s="318"/>
      <c r="E214" s="318"/>
      <c r="F214" s="12"/>
      <c r="G214" s="13"/>
    </row>
    <row r="215" spans="1:7" ht="12.75">
      <c r="A215" s="14">
        <v>40165</v>
      </c>
      <c r="B215" s="15">
        <v>12</v>
      </c>
      <c r="C215" s="15" t="s">
        <v>31</v>
      </c>
      <c r="D215" s="319"/>
      <c r="E215" s="319"/>
      <c r="F215" s="16"/>
      <c r="G215" s="17"/>
    </row>
    <row r="216" spans="1:7" ht="12.75">
      <c r="A216" s="18">
        <v>40165</v>
      </c>
      <c r="B216" s="19">
        <v>12</v>
      </c>
      <c r="C216" s="19" t="s">
        <v>32</v>
      </c>
      <c r="D216" s="320"/>
      <c r="E216" s="320"/>
      <c r="F216" s="20"/>
      <c r="G216" s="21"/>
    </row>
    <row r="217" spans="1:7" ht="13.5" thickBot="1">
      <c r="A217" s="22">
        <v>40165</v>
      </c>
      <c r="B217" s="23">
        <v>12</v>
      </c>
      <c r="C217" s="23" t="s">
        <v>33</v>
      </c>
      <c r="D217" s="321"/>
      <c r="E217" s="321"/>
      <c r="F217" s="24"/>
      <c r="G217" s="25"/>
    </row>
    <row r="218" spans="1:9" ht="12.75">
      <c r="A218" s="26">
        <v>40166</v>
      </c>
      <c r="B218" s="27">
        <v>13</v>
      </c>
      <c r="C218" s="27" t="s">
        <v>7</v>
      </c>
      <c r="D218" s="322"/>
      <c r="E218" s="322"/>
      <c r="F218" s="28"/>
      <c r="G218" s="29"/>
      <c r="H218" s="4" t="s">
        <v>111</v>
      </c>
      <c r="I218" s="9" t="s">
        <v>224</v>
      </c>
    </row>
    <row r="219" spans="1:7" ht="12.75">
      <c r="A219" s="30">
        <v>40166</v>
      </c>
      <c r="B219" s="31">
        <v>13</v>
      </c>
      <c r="C219" s="31" t="s">
        <v>10</v>
      </c>
      <c r="D219" s="323"/>
      <c r="E219" s="323"/>
      <c r="F219" s="32"/>
      <c r="G219" s="33"/>
    </row>
    <row r="220" spans="1:7" ht="12.75">
      <c r="A220" s="30">
        <v>40166</v>
      </c>
      <c r="B220" s="31">
        <v>13</v>
      </c>
      <c r="C220" s="31" t="s">
        <v>11</v>
      </c>
      <c r="D220" s="323"/>
      <c r="E220" s="323"/>
      <c r="F220" s="32"/>
      <c r="G220" s="33"/>
    </row>
    <row r="221" spans="1:7" ht="12.75">
      <c r="A221" s="34">
        <v>40166</v>
      </c>
      <c r="B221" s="35">
        <v>13</v>
      </c>
      <c r="C221" s="35" t="s">
        <v>13</v>
      </c>
      <c r="D221" s="324"/>
      <c r="E221" s="324"/>
      <c r="F221" s="36"/>
      <c r="G221" s="37"/>
    </row>
    <row r="222" spans="1:7" ht="12.75">
      <c r="A222" s="38">
        <v>40166</v>
      </c>
      <c r="B222" s="39">
        <v>13</v>
      </c>
      <c r="C222" s="39" t="s">
        <v>15</v>
      </c>
      <c r="D222" s="325"/>
      <c r="E222" s="325"/>
      <c r="F222" s="40"/>
      <c r="G222" s="41"/>
    </row>
    <row r="223" spans="1:7" ht="12.75">
      <c r="A223" s="30">
        <v>40166</v>
      </c>
      <c r="B223" s="31">
        <v>13</v>
      </c>
      <c r="C223" s="31" t="s">
        <v>18</v>
      </c>
      <c r="D223" s="323"/>
      <c r="E223" s="323"/>
      <c r="F223" s="32"/>
      <c r="G223" s="33"/>
    </row>
    <row r="224" spans="1:7" ht="12.75">
      <c r="A224" s="30">
        <v>40166</v>
      </c>
      <c r="B224" s="31">
        <v>13</v>
      </c>
      <c r="C224" s="31" t="s">
        <v>20</v>
      </c>
      <c r="D224" s="323"/>
      <c r="E224" s="323"/>
      <c r="F224" s="32"/>
      <c r="G224" s="33"/>
    </row>
    <row r="225" spans="1:7" ht="12.75">
      <c r="A225" s="34">
        <v>40166</v>
      </c>
      <c r="B225" s="35">
        <v>13</v>
      </c>
      <c r="C225" s="35" t="s">
        <v>22</v>
      </c>
      <c r="D225" s="324"/>
      <c r="E225" s="324"/>
      <c r="F225" s="36"/>
      <c r="G225" s="37"/>
    </row>
    <row r="226" spans="1:7" ht="12.75">
      <c r="A226" s="38">
        <v>40166</v>
      </c>
      <c r="B226" s="39">
        <v>13</v>
      </c>
      <c r="C226" s="39" t="s">
        <v>23</v>
      </c>
      <c r="D226" s="325"/>
      <c r="E226" s="325"/>
      <c r="F226" s="40"/>
      <c r="G226" s="41"/>
    </row>
    <row r="227" spans="1:7" ht="12.75">
      <c r="A227" s="30">
        <v>40167</v>
      </c>
      <c r="B227" s="31">
        <v>13</v>
      </c>
      <c r="C227" s="31" t="s">
        <v>24</v>
      </c>
      <c r="D227" s="323"/>
      <c r="E227" s="323"/>
      <c r="F227" s="32"/>
      <c r="G227" s="33"/>
    </row>
    <row r="228" spans="1:7" ht="12.75">
      <c r="A228" s="30">
        <v>40167</v>
      </c>
      <c r="B228" s="31">
        <v>13</v>
      </c>
      <c r="C228" s="31" t="s">
        <v>25</v>
      </c>
      <c r="D228" s="323"/>
      <c r="E228" s="323"/>
      <c r="F228" s="32"/>
      <c r="G228" s="33"/>
    </row>
    <row r="229" spans="1:7" ht="12.75">
      <c r="A229" s="34">
        <v>40167</v>
      </c>
      <c r="B229" s="35">
        <v>13</v>
      </c>
      <c r="C229" s="35" t="s">
        <v>26</v>
      </c>
      <c r="D229" s="324"/>
      <c r="E229" s="324"/>
      <c r="F229" s="36"/>
      <c r="G229" s="37"/>
    </row>
    <row r="230" spans="1:7" ht="12.75">
      <c r="A230" s="38">
        <v>40167</v>
      </c>
      <c r="B230" s="39">
        <v>13</v>
      </c>
      <c r="C230" s="39" t="s">
        <v>27</v>
      </c>
      <c r="D230" s="325"/>
      <c r="E230" s="325"/>
      <c r="F230" s="40"/>
      <c r="G230" s="41"/>
    </row>
    <row r="231" spans="1:7" ht="12.75">
      <c r="A231" s="30">
        <v>40167</v>
      </c>
      <c r="B231" s="31">
        <v>13</v>
      </c>
      <c r="C231" s="31" t="s">
        <v>28</v>
      </c>
      <c r="D231" s="323"/>
      <c r="E231" s="323"/>
      <c r="F231" s="32"/>
      <c r="G231" s="33"/>
    </row>
    <row r="232" spans="1:7" ht="12.75">
      <c r="A232" s="30">
        <v>40168</v>
      </c>
      <c r="B232" s="31">
        <v>13</v>
      </c>
      <c r="C232" s="31" t="s">
        <v>29</v>
      </c>
      <c r="D232" s="323"/>
      <c r="E232" s="323"/>
      <c r="F232" s="32"/>
      <c r="G232" s="33"/>
    </row>
    <row r="233" spans="1:7" ht="12.75">
      <c r="A233" s="34">
        <v>40168</v>
      </c>
      <c r="B233" s="35">
        <v>13</v>
      </c>
      <c r="C233" s="35" t="s">
        <v>31</v>
      </c>
      <c r="D233" s="324"/>
      <c r="E233" s="324"/>
      <c r="F233" s="36"/>
      <c r="G233" s="37"/>
    </row>
    <row r="234" spans="1:7" ht="12.75">
      <c r="A234" s="38">
        <v>40168</v>
      </c>
      <c r="B234" s="39">
        <v>13</v>
      </c>
      <c r="C234" s="39" t="s">
        <v>32</v>
      </c>
      <c r="D234" s="325"/>
      <c r="E234" s="325"/>
      <c r="F234" s="40"/>
      <c r="G234" s="41"/>
    </row>
    <row r="235" spans="1:7" ht="13.5" thickBot="1">
      <c r="A235" s="42">
        <v>40168</v>
      </c>
      <c r="B235" s="43">
        <v>13</v>
      </c>
      <c r="C235" s="43" t="s">
        <v>33</v>
      </c>
      <c r="D235" s="326"/>
      <c r="E235" s="326"/>
      <c r="F235" s="44"/>
      <c r="G235" s="45"/>
    </row>
    <row r="236" spans="1:9" ht="12.75">
      <c r="A236" s="5">
        <v>40170</v>
      </c>
      <c r="B236" s="6">
        <v>14</v>
      </c>
      <c r="C236" s="6" t="s">
        <v>7</v>
      </c>
      <c r="D236" s="317"/>
      <c r="E236" s="317"/>
      <c r="F236" s="7"/>
      <c r="G236" s="8"/>
      <c r="H236" s="4" t="s">
        <v>112</v>
      </c>
      <c r="I236" s="9" t="s">
        <v>225</v>
      </c>
    </row>
    <row r="237" spans="1:7" ht="12.75">
      <c r="A237" s="10">
        <v>40170</v>
      </c>
      <c r="B237" s="11">
        <v>14</v>
      </c>
      <c r="C237" s="11" t="s">
        <v>10</v>
      </c>
      <c r="D237" s="318"/>
      <c r="E237" s="318"/>
      <c r="F237" s="12"/>
      <c r="G237" s="13"/>
    </row>
    <row r="238" spans="1:7" ht="12.75">
      <c r="A238" s="10">
        <v>40170</v>
      </c>
      <c r="B238" s="11">
        <v>14</v>
      </c>
      <c r="C238" s="11" t="s">
        <v>11</v>
      </c>
      <c r="D238" s="318"/>
      <c r="E238" s="318"/>
      <c r="F238" s="12"/>
      <c r="G238" s="13"/>
    </row>
    <row r="239" spans="1:7" ht="12.75">
      <c r="A239" s="14">
        <v>40170</v>
      </c>
      <c r="B239" s="15">
        <v>14</v>
      </c>
      <c r="C239" s="15" t="s">
        <v>13</v>
      </c>
      <c r="D239" s="319"/>
      <c r="E239" s="319"/>
      <c r="F239" s="16"/>
      <c r="G239" s="17"/>
    </row>
    <row r="240" spans="1:7" ht="12.75">
      <c r="A240" s="18">
        <v>40170</v>
      </c>
      <c r="B240" s="19">
        <v>14</v>
      </c>
      <c r="C240" s="19" t="s">
        <v>15</v>
      </c>
      <c r="D240" s="320"/>
      <c r="E240" s="320"/>
      <c r="F240" s="20"/>
      <c r="G240" s="21"/>
    </row>
    <row r="241" spans="1:7" ht="12.75">
      <c r="A241" s="10">
        <v>40170</v>
      </c>
      <c r="B241" s="11">
        <v>14</v>
      </c>
      <c r="C241" s="11" t="s">
        <v>18</v>
      </c>
      <c r="D241" s="318"/>
      <c r="E241" s="318"/>
      <c r="F241" s="12"/>
      <c r="G241" s="13"/>
    </row>
    <row r="242" spans="1:7" ht="12.75">
      <c r="A242" s="10">
        <v>40170</v>
      </c>
      <c r="B242" s="11">
        <v>14</v>
      </c>
      <c r="C242" s="11" t="s">
        <v>20</v>
      </c>
      <c r="D242" s="318"/>
      <c r="E242" s="318"/>
      <c r="F242" s="12"/>
      <c r="G242" s="13"/>
    </row>
    <row r="243" spans="1:7" ht="12.75">
      <c r="A243" s="14">
        <v>40170</v>
      </c>
      <c r="B243" s="15">
        <v>14</v>
      </c>
      <c r="C243" s="15" t="s">
        <v>22</v>
      </c>
      <c r="D243" s="319"/>
      <c r="E243" s="319"/>
      <c r="F243" s="16"/>
      <c r="G243" s="17"/>
    </row>
    <row r="244" spans="1:7" ht="12.75">
      <c r="A244" s="18">
        <v>40171</v>
      </c>
      <c r="B244" s="19">
        <v>14</v>
      </c>
      <c r="C244" s="19" t="s">
        <v>23</v>
      </c>
      <c r="D244" s="320"/>
      <c r="E244" s="320"/>
      <c r="F244" s="20"/>
      <c r="G244" s="21"/>
    </row>
    <row r="245" spans="1:7" ht="12.75">
      <c r="A245" s="10">
        <v>40171</v>
      </c>
      <c r="B245" s="11">
        <v>14</v>
      </c>
      <c r="C245" s="11" t="s">
        <v>24</v>
      </c>
      <c r="D245" s="318"/>
      <c r="E245" s="318"/>
      <c r="F245" s="12"/>
      <c r="G245" s="13"/>
    </row>
    <row r="246" spans="1:7" ht="12.75">
      <c r="A246" s="10">
        <v>40171</v>
      </c>
      <c r="B246" s="11">
        <v>14</v>
      </c>
      <c r="C246" s="11" t="s">
        <v>25</v>
      </c>
      <c r="D246" s="318"/>
      <c r="E246" s="318"/>
      <c r="F246" s="12"/>
      <c r="G246" s="13"/>
    </row>
    <row r="247" spans="1:7" ht="12.75">
      <c r="A247" s="14">
        <v>40171</v>
      </c>
      <c r="B247" s="15">
        <v>14</v>
      </c>
      <c r="C247" s="15" t="s">
        <v>26</v>
      </c>
      <c r="D247" s="319"/>
      <c r="E247" s="319"/>
      <c r="F247" s="16"/>
      <c r="G247" s="17"/>
    </row>
    <row r="248" spans="1:7" ht="12.75">
      <c r="A248" s="18">
        <v>40171</v>
      </c>
      <c r="B248" s="19">
        <v>14</v>
      </c>
      <c r="C248" s="19" t="s">
        <v>27</v>
      </c>
      <c r="D248" s="320"/>
      <c r="E248" s="320"/>
      <c r="F248" s="20"/>
      <c r="G248" s="21"/>
    </row>
    <row r="249" spans="1:7" ht="12.75">
      <c r="A249" s="10">
        <v>40171</v>
      </c>
      <c r="B249" s="11">
        <v>14</v>
      </c>
      <c r="C249" s="11" t="s">
        <v>28</v>
      </c>
      <c r="D249" s="318"/>
      <c r="E249" s="318"/>
      <c r="F249" s="12"/>
      <c r="G249" s="13"/>
    </row>
    <row r="250" spans="1:7" ht="12.75">
      <c r="A250" s="10">
        <v>40171</v>
      </c>
      <c r="B250" s="11">
        <v>14</v>
      </c>
      <c r="C250" s="11" t="s">
        <v>29</v>
      </c>
      <c r="D250" s="318"/>
      <c r="E250" s="318"/>
      <c r="F250" s="12"/>
      <c r="G250" s="13"/>
    </row>
    <row r="251" spans="1:7" ht="12.75">
      <c r="A251" s="14">
        <v>40171</v>
      </c>
      <c r="B251" s="15">
        <v>14</v>
      </c>
      <c r="C251" s="15" t="s">
        <v>31</v>
      </c>
      <c r="D251" s="319"/>
      <c r="E251" s="319"/>
      <c r="F251" s="16"/>
      <c r="G251" s="17"/>
    </row>
    <row r="252" spans="1:7" ht="12.75">
      <c r="A252" s="18">
        <v>40172</v>
      </c>
      <c r="B252" s="19">
        <v>14</v>
      </c>
      <c r="C252" s="19" t="s">
        <v>32</v>
      </c>
      <c r="D252" s="320"/>
      <c r="E252" s="320"/>
      <c r="F252" s="20"/>
      <c r="G252" s="21"/>
    </row>
    <row r="253" spans="1:7" ht="13.5" thickBot="1">
      <c r="A253" s="22">
        <v>40172</v>
      </c>
      <c r="B253" s="23">
        <v>14</v>
      </c>
      <c r="C253" s="23" t="s">
        <v>33</v>
      </c>
      <c r="D253" s="321"/>
      <c r="E253" s="321"/>
      <c r="F253" s="24"/>
      <c r="G253" s="25"/>
    </row>
    <row r="254" spans="1:9" ht="12.75">
      <c r="A254" s="26">
        <v>40173</v>
      </c>
      <c r="B254" s="27">
        <v>15</v>
      </c>
      <c r="C254" s="27" t="s">
        <v>7</v>
      </c>
      <c r="D254" s="322"/>
      <c r="E254" s="322"/>
      <c r="F254" s="28"/>
      <c r="G254" s="29"/>
      <c r="H254" s="4" t="s">
        <v>113</v>
      </c>
      <c r="I254" s="9" t="s">
        <v>179</v>
      </c>
    </row>
    <row r="255" spans="1:7" ht="12.75">
      <c r="A255" s="30">
        <v>40173</v>
      </c>
      <c r="B255" s="31">
        <v>15</v>
      </c>
      <c r="C255" s="31" t="s">
        <v>10</v>
      </c>
      <c r="D255" s="323"/>
      <c r="E255" s="323"/>
      <c r="F255" s="32"/>
      <c r="G255" s="33"/>
    </row>
    <row r="256" spans="1:7" ht="12.75">
      <c r="A256" s="30">
        <v>40173</v>
      </c>
      <c r="B256" s="31">
        <v>15</v>
      </c>
      <c r="C256" s="31" t="s">
        <v>11</v>
      </c>
      <c r="D256" s="323"/>
      <c r="E256" s="323"/>
      <c r="F256" s="32"/>
      <c r="G256" s="33"/>
    </row>
    <row r="257" spans="1:7" ht="12.75">
      <c r="A257" s="34">
        <v>40173</v>
      </c>
      <c r="B257" s="35">
        <v>15</v>
      </c>
      <c r="C257" s="35" t="s">
        <v>13</v>
      </c>
      <c r="D257" s="324"/>
      <c r="E257" s="324"/>
      <c r="F257" s="36"/>
      <c r="G257" s="37"/>
    </row>
    <row r="258" spans="1:7" ht="12.75">
      <c r="A258" s="38">
        <v>40174</v>
      </c>
      <c r="B258" s="39">
        <v>15</v>
      </c>
      <c r="C258" s="39" t="s">
        <v>15</v>
      </c>
      <c r="D258" s="325"/>
      <c r="E258" s="325"/>
      <c r="F258" s="40"/>
      <c r="G258" s="41"/>
    </row>
    <row r="259" spans="1:7" ht="12.75">
      <c r="A259" s="30">
        <v>40174</v>
      </c>
      <c r="B259" s="31">
        <v>15</v>
      </c>
      <c r="C259" s="31" t="s">
        <v>18</v>
      </c>
      <c r="D259" s="323"/>
      <c r="E259" s="323"/>
      <c r="F259" s="32"/>
      <c r="G259" s="33"/>
    </row>
    <row r="260" spans="1:7" ht="12.75">
      <c r="A260" s="30">
        <v>40174</v>
      </c>
      <c r="B260" s="31">
        <v>15</v>
      </c>
      <c r="C260" s="31" t="s">
        <v>20</v>
      </c>
      <c r="D260" s="323"/>
      <c r="E260" s="323"/>
      <c r="F260" s="32"/>
      <c r="G260" s="33"/>
    </row>
    <row r="261" spans="1:7" ht="12.75">
      <c r="A261" s="34">
        <v>40174</v>
      </c>
      <c r="B261" s="35">
        <v>15</v>
      </c>
      <c r="C261" s="35" t="s">
        <v>22</v>
      </c>
      <c r="D261" s="324"/>
      <c r="E261" s="324"/>
      <c r="F261" s="36"/>
      <c r="G261" s="37"/>
    </row>
    <row r="262" spans="1:7" ht="12.75">
      <c r="A262" s="38">
        <v>40174</v>
      </c>
      <c r="B262" s="39">
        <v>15</v>
      </c>
      <c r="C262" s="39" t="s">
        <v>23</v>
      </c>
      <c r="D262" s="325"/>
      <c r="E262" s="325"/>
      <c r="F262" s="40"/>
      <c r="G262" s="41"/>
    </row>
    <row r="263" spans="1:7" ht="12.75">
      <c r="A263" s="30">
        <v>40174</v>
      </c>
      <c r="B263" s="31">
        <v>15</v>
      </c>
      <c r="C263" s="31" t="s">
        <v>24</v>
      </c>
      <c r="D263" s="323"/>
      <c r="E263" s="323"/>
      <c r="F263" s="32"/>
      <c r="G263" s="33"/>
    </row>
    <row r="264" spans="1:7" ht="12.75">
      <c r="A264" s="30">
        <v>40174</v>
      </c>
      <c r="B264" s="31">
        <v>15</v>
      </c>
      <c r="C264" s="31" t="s">
        <v>25</v>
      </c>
      <c r="D264" s="323"/>
      <c r="E264" s="323"/>
      <c r="F264" s="32"/>
      <c r="G264" s="33"/>
    </row>
    <row r="265" spans="1:7" ht="12.75">
      <c r="A265" s="34">
        <v>40174</v>
      </c>
      <c r="B265" s="35">
        <v>15</v>
      </c>
      <c r="C265" s="35" t="s">
        <v>26</v>
      </c>
      <c r="D265" s="324"/>
      <c r="E265" s="324"/>
      <c r="F265" s="36"/>
      <c r="G265" s="37"/>
    </row>
    <row r="266" spans="1:7" ht="12.75">
      <c r="A266" s="38">
        <v>40174</v>
      </c>
      <c r="B266" s="39">
        <v>15</v>
      </c>
      <c r="C266" s="39" t="s">
        <v>27</v>
      </c>
      <c r="D266" s="325"/>
      <c r="E266" s="325"/>
      <c r="F266" s="40"/>
      <c r="G266" s="41"/>
    </row>
    <row r="267" spans="1:7" ht="12.75">
      <c r="A267" s="30">
        <v>40175</v>
      </c>
      <c r="B267" s="31">
        <v>15</v>
      </c>
      <c r="C267" s="31" t="s">
        <v>28</v>
      </c>
      <c r="D267" s="323"/>
      <c r="E267" s="323"/>
      <c r="F267" s="32"/>
      <c r="G267" s="33"/>
    </row>
    <row r="268" spans="1:7" ht="12.75">
      <c r="A268" s="30">
        <v>40175</v>
      </c>
      <c r="B268" s="31">
        <v>15</v>
      </c>
      <c r="C268" s="31" t="s">
        <v>29</v>
      </c>
      <c r="D268" s="323"/>
      <c r="E268" s="323"/>
      <c r="F268" s="32"/>
      <c r="G268" s="33"/>
    </row>
    <row r="269" spans="1:7" ht="12.75">
      <c r="A269" s="34">
        <v>40175</v>
      </c>
      <c r="B269" s="35">
        <v>15</v>
      </c>
      <c r="C269" s="35" t="s">
        <v>31</v>
      </c>
      <c r="D269" s="324"/>
      <c r="E269" s="324"/>
      <c r="F269" s="36"/>
      <c r="G269" s="37"/>
    </row>
    <row r="270" spans="1:7" ht="12.75">
      <c r="A270" s="38">
        <v>40175</v>
      </c>
      <c r="B270" s="39">
        <v>15</v>
      </c>
      <c r="C270" s="39" t="s">
        <v>32</v>
      </c>
      <c r="D270" s="325"/>
      <c r="E270" s="325"/>
      <c r="F270" s="40"/>
      <c r="G270" s="41"/>
    </row>
    <row r="271" spans="1:7" ht="13.5" thickBot="1">
      <c r="A271" s="42">
        <v>40175</v>
      </c>
      <c r="B271" s="43">
        <v>15</v>
      </c>
      <c r="C271" s="43" t="s">
        <v>33</v>
      </c>
      <c r="D271" s="326"/>
      <c r="E271" s="326"/>
      <c r="F271" s="44"/>
      <c r="G271" s="45"/>
    </row>
    <row r="272" spans="1:9" ht="12.75">
      <c r="A272" s="5">
        <v>40177</v>
      </c>
      <c r="B272" s="6">
        <v>16</v>
      </c>
      <c r="C272" s="6" t="s">
        <v>7</v>
      </c>
      <c r="D272" s="317"/>
      <c r="E272" s="317"/>
      <c r="F272" s="7"/>
      <c r="G272" s="8"/>
      <c r="H272" s="4" t="s">
        <v>114</v>
      </c>
      <c r="I272" s="9" t="s">
        <v>180</v>
      </c>
    </row>
    <row r="273" spans="1:7" ht="12.75">
      <c r="A273" s="10">
        <v>40177</v>
      </c>
      <c r="B273" s="11">
        <v>16</v>
      </c>
      <c r="C273" s="11" t="s">
        <v>10</v>
      </c>
      <c r="D273" s="318"/>
      <c r="E273" s="318"/>
      <c r="F273" s="12"/>
      <c r="G273" s="13"/>
    </row>
    <row r="274" spans="1:7" ht="12.75">
      <c r="A274" s="10">
        <v>40177</v>
      </c>
      <c r="B274" s="11">
        <v>16</v>
      </c>
      <c r="C274" s="11" t="s">
        <v>11</v>
      </c>
      <c r="D274" s="318"/>
      <c r="E274" s="318"/>
      <c r="F274" s="12"/>
      <c r="G274" s="13"/>
    </row>
    <row r="275" spans="1:7" ht="12.75">
      <c r="A275" s="14">
        <v>40177</v>
      </c>
      <c r="B275" s="15">
        <v>16</v>
      </c>
      <c r="C275" s="15" t="s">
        <v>13</v>
      </c>
      <c r="D275" s="319"/>
      <c r="E275" s="319"/>
      <c r="F275" s="16"/>
      <c r="G275" s="17"/>
    </row>
    <row r="276" spans="1:7" ht="12.75">
      <c r="A276" s="18">
        <v>40177</v>
      </c>
      <c r="B276" s="19">
        <v>16</v>
      </c>
      <c r="C276" s="19" t="s">
        <v>15</v>
      </c>
      <c r="D276" s="320"/>
      <c r="E276" s="320"/>
      <c r="F276" s="20"/>
      <c r="G276" s="21"/>
    </row>
    <row r="277" spans="1:7" ht="12.75">
      <c r="A277" s="10">
        <v>40178</v>
      </c>
      <c r="B277" s="11">
        <v>16</v>
      </c>
      <c r="C277" s="11" t="s">
        <v>18</v>
      </c>
      <c r="D277" s="318"/>
      <c r="E277" s="318"/>
      <c r="F277" s="12"/>
      <c r="G277" s="13"/>
    </row>
    <row r="278" spans="1:7" ht="12.75">
      <c r="A278" s="10">
        <v>40178</v>
      </c>
      <c r="B278" s="11">
        <v>16</v>
      </c>
      <c r="C278" s="11" t="s">
        <v>20</v>
      </c>
      <c r="D278" s="318"/>
      <c r="E278" s="318"/>
      <c r="F278" s="12"/>
      <c r="G278" s="13"/>
    </row>
    <row r="279" spans="1:7" ht="12.75">
      <c r="A279" s="14">
        <v>40178</v>
      </c>
      <c r="B279" s="15">
        <v>16</v>
      </c>
      <c r="C279" s="15" t="s">
        <v>22</v>
      </c>
      <c r="D279" s="319"/>
      <c r="E279" s="319"/>
      <c r="F279" s="16"/>
      <c r="G279" s="17"/>
    </row>
    <row r="280" spans="1:7" ht="12.75">
      <c r="A280" s="18">
        <v>40178</v>
      </c>
      <c r="B280" s="19">
        <v>16</v>
      </c>
      <c r="C280" s="19" t="s">
        <v>23</v>
      </c>
      <c r="D280" s="320"/>
      <c r="E280" s="320"/>
      <c r="F280" s="20"/>
      <c r="G280" s="21"/>
    </row>
    <row r="281" spans="1:7" ht="12.75">
      <c r="A281" s="10">
        <v>40178</v>
      </c>
      <c r="B281" s="11">
        <v>16</v>
      </c>
      <c r="C281" s="11" t="s">
        <v>24</v>
      </c>
      <c r="D281" s="318"/>
      <c r="E281" s="318"/>
      <c r="F281" s="12"/>
      <c r="G281" s="13"/>
    </row>
    <row r="282" spans="1:7" ht="12.75">
      <c r="A282" s="10">
        <v>40178</v>
      </c>
      <c r="B282" s="11">
        <v>16</v>
      </c>
      <c r="C282" s="11" t="s">
        <v>25</v>
      </c>
      <c r="D282" s="318"/>
      <c r="E282" s="318"/>
      <c r="F282" s="12"/>
      <c r="G282" s="13"/>
    </row>
    <row r="283" spans="1:7" ht="12.75">
      <c r="A283" s="14">
        <v>40178</v>
      </c>
      <c r="B283" s="15">
        <v>16</v>
      </c>
      <c r="C283" s="15" t="s">
        <v>26</v>
      </c>
      <c r="D283" s="319"/>
      <c r="E283" s="319"/>
      <c r="F283" s="16"/>
      <c r="G283" s="17"/>
    </row>
    <row r="284" spans="1:7" ht="12.75">
      <c r="A284" s="18">
        <v>40178</v>
      </c>
      <c r="B284" s="19">
        <v>16</v>
      </c>
      <c r="C284" s="19" t="s">
        <v>27</v>
      </c>
      <c r="D284" s="320"/>
      <c r="E284" s="320"/>
      <c r="F284" s="20"/>
      <c r="G284" s="21"/>
    </row>
    <row r="285" spans="1:7" ht="12.75">
      <c r="A285" s="10">
        <v>40178</v>
      </c>
      <c r="B285" s="11">
        <v>16</v>
      </c>
      <c r="C285" s="11" t="s">
        <v>28</v>
      </c>
      <c r="D285" s="318"/>
      <c r="E285" s="318"/>
      <c r="F285" s="12"/>
      <c r="G285" s="13"/>
    </row>
    <row r="286" spans="1:7" ht="12.75">
      <c r="A286" s="10">
        <v>40178</v>
      </c>
      <c r="B286" s="11">
        <v>16</v>
      </c>
      <c r="C286" s="11" t="s">
        <v>29</v>
      </c>
      <c r="D286" s="318"/>
      <c r="E286" s="318"/>
      <c r="F286" s="12"/>
      <c r="G286" s="13"/>
    </row>
    <row r="287" spans="1:7" ht="12.75">
      <c r="A287" s="14">
        <v>40179</v>
      </c>
      <c r="B287" s="15">
        <v>16</v>
      </c>
      <c r="C287" s="15" t="s">
        <v>31</v>
      </c>
      <c r="D287" s="319"/>
      <c r="E287" s="319"/>
      <c r="F287" s="16"/>
      <c r="G287" s="17"/>
    </row>
    <row r="288" spans="1:7" ht="12.75">
      <c r="A288" s="18">
        <v>40179</v>
      </c>
      <c r="B288" s="19">
        <v>16</v>
      </c>
      <c r="C288" s="19" t="s">
        <v>32</v>
      </c>
      <c r="D288" s="320"/>
      <c r="E288" s="320"/>
      <c r="F288" s="20"/>
      <c r="G288" s="21"/>
    </row>
    <row r="289" spans="1:7" ht="13.5" thickBot="1">
      <c r="A289" s="22">
        <v>40179</v>
      </c>
      <c r="B289" s="23">
        <v>16</v>
      </c>
      <c r="C289" s="23" t="s">
        <v>33</v>
      </c>
      <c r="D289" s="321"/>
      <c r="E289" s="321"/>
      <c r="F289" s="24"/>
      <c r="G289" s="25"/>
    </row>
    <row r="290" spans="1:9" ht="12.75">
      <c r="A290" s="26">
        <v>40180</v>
      </c>
      <c r="B290" s="27">
        <v>17</v>
      </c>
      <c r="C290" s="27" t="s">
        <v>7</v>
      </c>
      <c r="D290" s="322"/>
      <c r="E290" s="322"/>
      <c r="F290" s="28"/>
      <c r="G290" s="29"/>
      <c r="H290" s="4" t="s">
        <v>120</v>
      </c>
      <c r="I290" s="9" t="s">
        <v>181</v>
      </c>
    </row>
    <row r="291" spans="1:7" ht="12.75">
      <c r="A291" s="30">
        <v>40180</v>
      </c>
      <c r="B291" s="31">
        <v>17</v>
      </c>
      <c r="C291" s="31" t="s">
        <v>10</v>
      </c>
      <c r="D291" s="323"/>
      <c r="E291" s="323"/>
      <c r="F291" s="32"/>
      <c r="G291" s="33"/>
    </row>
    <row r="292" spans="1:7" ht="12.75">
      <c r="A292" s="30">
        <v>40180</v>
      </c>
      <c r="B292" s="31">
        <v>17</v>
      </c>
      <c r="C292" s="31" t="s">
        <v>11</v>
      </c>
      <c r="D292" s="323"/>
      <c r="E292" s="323"/>
      <c r="F292" s="32"/>
      <c r="G292" s="33"/>
    </row>
    <row r="293" spans="1:7" ht="12.75">
      <c r="A293" s="34">
        <v>40180</v>
      </c>
      <c r="B293" s="35">
        <v>17</v>
      </c>
      <c r="C293" s="35" t="s">
        <v>13</v>
      </c>
      <c r="D293" s="324"/>
      <c r="E293" s="324"/>
      <c r="F293" s="36"/>
      <c r="G293" s="37"/>
    </row>
    <row r="294" spans="1:7" ht="12.75">
      <c r="A294" s="38">
        <v>40181</v>
      </c>
      <c r="B294" s="39">
        <v>17</v>
      </c>
      <c r="C294" s="39" t="s">
        <v>15</v>
      </c>
      <c r="D294" s="325"/>
      <c r="E294" s="325"/>
      <c r="F294" s="40"/>
      <c r="G294" s="41"/>
    </row>
    <row r="295" spans="1:7" ht="12.75">
      <c r="A295" s="30">
        <v>40181</v>
      </c>
      <c r="B295" s="31">
        <v>17</v>
      </c>
      <c r="C295" s="31" t="s">
        <v>18</v>
      </c>
      <c r="D295" s="323"/>
      <c r="E295" s="323"/>
      <c r="F295" s="32"/>
      <c r="G295" s="33"/>
    </row>
    <row r="296" spans="1:7" ht="12.75">
      <c r="A296" s="30">
        <v>40181</v>
      </c>
      <c r="B296" s="31">
        <v>17</v>
      </c>
      <c r="C296" s="31" t="s">
        <v>20</v>
      </c>
      <c r="D296" s="323"/>
      <c r="E296" s="323"/>
      <c r="F296" s="32"/>
      <c r="G296" s="33"/>
    </row>
    <row r="297" spans="1:7" ht="12.75">
      <c r="A297" s="34">
        <v>40181</v>
      </c>
      <c r="B297" s="35">
        <v>17</v>
      </c>
      <c r="C297" s="35" t="s">
        <v>22</v>
      </c>
      <c r="D297" s="324"/>
      <c r="E297" s="324"/>
      <c r="F297" s="36"/>
      <c r="G297" s="37"/>
    </row>
    <row r="298" spans="1:7" ht="12.75">
      <c r="A298" s="38">
        <v>40181</v>
      </c>
      <c r="B298" s="39">
        <v>17</v>
      </c>
      <c r="C298" s="39" t="s">
        <v>23</v>
      </c>
      <c r="D298" s="325"/>
      <c r="E298" s="325"/>
      <c r="F298" s="40"/>
      <c r="G298" s="41"/>
    </row>
    <row r="299" spans="1:7" ht="12.75">
      <c r="A299" s="30">
        <v>40181</v>
      </c>
      <c r="B299" s="31">
        <v>17</v>
      </c>
      <c r="C299" s="31" t="s">
        <v>24</v>
      </c>
      <c r="D299" s="323"/>
      <c r="E299" s="323"/>
      <c r="F299" s="32"/>
      <c r="G299" s="33"/>
    </row>
    <row r="300" spans="1:7" ht="12.75">
      <c r="A300" s="30">
        <v>40181</v>
      </c>
      <c r="B300" s="31">
        <v>17</v>
      </c>
      <c r="C300" s="31" t="s">
        <v>25</v>
      </c>
      <c r="D300" s="323"/>
      <c r="E300" s="323"/>
      <c r="F300" s="32"/>
      <c r="G300" s="33"/>
    </row>
    <row r="301" spans="1:7" ht="12.75">
      <c r="A301" s="34">
        <v>40181</v>
      </c>
      <c r="B301" s="35">
        <v>17</v>
      </c>
      <c r="C301" s="35" t="s">
        <v>26</v>
      </c>
      <c r="D301" s="324"/>
      <c r="E301" s="324"/>
      <c r="F301" s="36"/>
      <c r="G301" s="37"/>
    </row>
    <row r="302" spans="1:7" ht="12.75">
      <c r="A302" s="38">
        <v>40181</v>
      </c>
      <c r="B302" s="39">
        <v>17</v>
      </c>
      <c r="C302" s="39" t="s">
        <v>27</v>
      </c>
      <c r="D302" s="325"/>
      <c r="E302" s="325"/>
      <c r="F302" s="40"/>
      <c r="G302" s="41"/>
    </row>
    <row r="303" spans="1:7" ht="12.75">
      <c r="A303" s="30">
        <v>40181</v>
      </c>
      <c r="B303" s="31">
        <v>17</v>
      </c>
      <c r="C303" s="31" t="s">
        <v>28</v>
      </c>
      <c r="D303" s="323"/>
      <c r="E303" s="323"/>
      <c r="F303" s="32"/>
      <c r="G303" s="33"/>
    </row>
    <row r="304" spans="1:7" ht="12.75">
      <c r="A304" s="30">
        <v>40182</v>
      </c>
      <c r="B304" s="31">
        <v>17</v>
      </c>
      <c r="C304" s="31" t="s">
        <v>29</v>
      </c>
      <c r="D304" s="323"/>
      <c r="E304" s="323"/>
      <c r="F304" s="32"/>
      <c r="G304" s="33"/>
    </row>
    <row r="305" spans="1:7" ht="12.75">
      <c r="A305" s="34">
        <v>40182</v>
      </c>
      <c r="B305" s="35">
        <v>17</v>
      </c>
      <c r="C305" s="35" t="s">
        <v>31</v>
      </c>
      <c r="D305" s="324"/>
      <c r="E305" s="324"/>
      <c r="F305" s="36"/>
      <c r="G305" s="37"/>
    </row>
    <row r="306" spans="1:7" ht="12.75">
      <c r="A306" s="38">
        <v>40182</v>
      </c>
      <c r="B306" s="39">
        <v>17</v>
      </c>
      <c r="C306" s="39" t="s">
        <v>32</v>
      </c>
      <c r="D306" s="325"/>
      <c r="E306" s="325"/>
      <c r="F306" s="40"/>
      <c r="G306" s="41"/>
    </row>
    <row r="307" spans="1:7" ht="13.5" thickBot="1">
      <c r="A307" s="42">
        <v>40182</v>
      </c>
      <c r="B307" s="43">
        <v>17</v>
      </c>
      <c r="C307" s="43" t="s">
        <v>33</v>
      </c>
      <c r="D307" s="326"/>
      <c r="E307" s="326"/>
      <c r="F307" s="44"/>
      <c r="G307" s="45"/>
    </row>
    <row r="308" spans="1:9" ht="12.75">
      <c r="A308" s="5">
        <v>40184</v>
      </c>
      <c r="B308" s="6">
        <v>18</v>
      </c>
      <c r="C308" s="6" t="s">
        <v>7</v>
      </c>
      <c r="D308" s="317"/>
      <c r="E308" s="317"/>
      <c r="F308" s="7"/>
      <c r="G308" s="8"/>
      <c r="H308" s="4" t="s">
        <v>121</v>
      </c>
      <c r="I308" s="9" t="s">
        <v>182</v>
      </c>
    </row>
    <row r="309" spans="1:7" ht="12.75">
      <c r="A309" s="10">
        <v>40184</v>
      </c>
      <c r="B309" s="11">
        <v>18</v>
      </c>
      <c r="C309" s="11" t="s">
        <v>10</v>
      </c>
      <c r="D309" s="318"/>
      <c r="E309" s="318"/>
      <c r="F309" s="12"/>
      <c r="G309" s="13"/>
    </row>
    <row r="310" spans="1:7" ht="12.75">
      <c r="A310" s="10">
        <v>40184</v>
      </c>
      <c r="B310" s="11">
        <v>18</v>
      </c>
      <c r="C310" s="11" t="s">
        <v>11</v>
      </c>
      <c r="D310" s="318"/>
      <c r="E310" s="318"/>
      <c r="F310" s="12"/>
      <c r="G310" s="13"/>
    </row>
    <row r="311" spans="1:7" ht="12.75">
      <c r="A311" s="14">
        <v>40184</v>
      </c>
      <c r="B311" s="15">
        <v>18</v>
      </c>
      <c r="C311" s="15" t="s">
        <v>13</v>
      </c>
      <c r="D311" s="319"/>
      <c r="E311" s="319"/>
      <c r="F311" s="16"/>
      <c r="G311" s="17"/>
    </row>
    <row r="312" spans="1:7" ht="12.75">
      <c r="A312" s="18">
        <v>40184</v>
      </c>
      <c r="B312" s="19">
        <v>18</v>
      </c>
      <c r="C312" s="19" t="s">
        <v>15</v>
      </c>
      <c r="D312" s="320"/>
      <c r="E312" s="320"/>
      <c r="F312" s="20"/>
      <c r="G312" s="21"/>
    </row>
    <row r="313" spans="1:7" ht="12.75">
      <c r="A313" s="10">
        <v>40184</v>
      </c>
      <c r="B313" s="11">
        <v>18</v>
      </c>
      <c r="C313" s="11" t="s">
        <v>18</v>
      </c>
      <c r="D313" s="318"/>
      <c r="E313" s="318"/>
      <c r="F313" s="12"/>
      <c r="G313" s="13"/>
    </row>
    <row r="314" spans="1:7" ht="12.75">
      <c r="A314" s="10">
        <v>40184</v>
      </c>
      <c r="B314" s="11">
        <v>18</v>
      </c>
      <c r="C314" s="11" t="s">
        <v>20</v>
      </c>
      <c r="D314" s="318"/>
      <c r="E314" s="318"/>
      <c r="F314" s="12"/>
      <c r="G314" s="13"/>
    </row>
    <row r="315" spans="1:7" ht="12.75">
      <c r="A315" s="14">
        <v>40184</v>
      </c>
      <c r="B315" s="15">
        <v>18</v>
      </c>
      <c r="C315" s="15" t="s">
        <v>22</v>
      </c>
      <c r="D315" s="319"/>
      <c r="E315" s="319"/>
      <c r="F315" s="16"/>
      <c r="G315" s="17"/>
    </row>
    <row r="316" spans="1:7" ht="12.75">
      <c r="A316" s="18">
        <v>40184</v>
      </c>
      <c r="B316" s="19">
        <v>18</v>
      </c>
      <c r="C316" s="19" t="s">
        <v>23</v>
      </c>
      <c r="D316" s="320"/>
      <c r="E316" s="320"/>
      <c r="F316" s="20"/>
      <c r="G316" s="21"/>
    </row>
    <row r="317" spans="1:7" ht="12.75">
      <c r="A317" s="10">
        <v>40185</v>
      </c>
      <c r="B317" s="11">
        <v>18</v>
      </c>
      <c r="C317" s="11" t="s">
        <v>24</v>
      </c>
      <c r="D317" s="318"/>
      <c r="E317" s="318"/>
      <c r="F317" s="12"/>
      <c r="G317" s="13"/>
    </row>
    <row r="318" spans="1:7" ht="12.75">
      <c r="A318" s="10">
        <v>40185</v>
      </c>
      <c r="B318" s="11">
        <v>18</v>
      </c>
      <c r="C318" s="11" t="s">
        <v>25</v>
      </c>
      <c r="D318" s="318"/>
      <c r="E318" s="318"/>
      <c r="F318" s="12"/>
      <c r="G318" s="13"/>
    </row>
    <row r="319" spans="1:7" ht="12.75">
      <c r="A319" s="14">
        <v>40185</v>
      </c>
      <c r="B319" s="15">
        <v>18</v>
      </c>
      <c r="C319" s="15" t="s">
        <v>26</v>
      </c>
      <c r="D319" s="319"/>
      <c r="E319" s="319"/>
      <c r="F319" s="16"/>
      <c r="G319" s="17"/>
    </row>
    <row r="320" spans="1:7" ht="12.75">
      <c r="A320" s="18">
        <v>40185</v>
      </c>
      <c r="B320" s="19">
        <v>18</v>
      </c>
      <c r="C320" s="19" t="s">
        <v>27</v>
      </c>
      <c r="D320" s="320"/>
      <c r="E320" s="320"/>
      <c r="F320" s="20"/>
      <c r="G320" s="21"/>
    </row>
    <row r="321" spans="1:7" ht="12.75">
      <c r="A321" s="10">
        <v>40185</v>
      </c>
      <c r="B321" s="11">
        <v>18</v>
      </c>
      <c r="C321" s="11" t="s">
        <v>28</v>
      </c>
      <c r="D321" s="318"/>
      <c r="E321" s="318"/>
      <c r="F321" s="12"/>
      <c r="G321" s="13"/>
    </row>
    <row r="322" spans="1:7" ht="12.75">
      <c r="A322" s="10">
        <v>40185</v>
      </c>
      <c r="B322" s="11">
        <v>18</v>
      </c>
      <c r="C322" s="11" t="s">
        <v>29</v>
      </c>
      <c r="D322" s="318"/>
      <c r="E322" s="318"/>
      <c r="F322" s="12"/>
      <c r="G322" s="13"/>
    </row>
    <row r="323" spans="1:7" ht="12.75">
      <c r="A323" s="14">
        <v>40185</v>
      </c>
      <c r="B323" s="15">
        <v>18</v>
      </c>
      <c r="C323" s="15" t="s">
        <v>31</v>
      </c>
      <c r="D323" s="319"/>
      <c r="E323" s="319"/>
      <c r="F323" s="16"/>
      <c r="G323" s="17"/>
    </row>
    <row r="324" spans="1:7" ht="12.75">
      <c r="A324" s="18">
        <v>40185</v>
      </c>
      <c r="B324" s="19">
        <v>18</v>
      </c>
      <c r="C324" s="19" t="s">
        <v>32</v>
      </c>
      <c r="D324" s="320"/>
      <c r="E324" s="320"/>
      <c r="F324" s="20"/>
      <c r="G324" s="21"/>
    </row>
    <row r="325" spans="1:7" ht="13.5" thickBot="1">
      <c r="A325" s="22">
        <v>40186</v>
      </c>
      <c r="B325" s="23">
        <v>18</v>
      </c>
      <c r="C325" s="23" t="s">
        <v>33</v>
      </c>
      <c r="D325" s="321"/>
      <c r="E325" s="321"/>
      <c r="F325" s="24"/>
      <c r="G325" s="25"/>
    </row>
    <row r="326" spans="1:9" ht="12.75">
      <c r="A326" s="26">
        <v>40187</v>
      </c>
      <c r="B326" s="27">
        <v>19</v>
      </c>
      <c r="C326" s="27" t="s">
        <v>7</v>
      </c>
      <c r="D326" s="322"/>
      <c r="E326" s="322"/>
      <c r="F326" s="28"/>
      <c r="G326" s="29"/>
      <c r="H326" s="4" t="s">
        <v>115</v>
      </c>
      <c r="I326" s="9" t="s">
        <v>183</v>
      </c>
    </row>
    <row r="327" spans="1:7" ht="12.75">
      <c r="A327" s="30">
        <v>40187</v>
      </c>
      <c r="B327" s="31">
        <v>19</v>
      </c>
      <c r="C327" s="31" t="s">
        <v>10</v>
      </c>
      <c r="D327" s="323"/>
      <c r="E327" s="323"/>
      <c r="F327" s="32"/>
      <c r="G327" s="33"/>
    </row>
    <row r="328" spans="1:7" ht="12.75">
      <c r="A328" s="30">
        <v>40187</v>
      </c>
      <c r="B328" s="31">
        <v>19</v>
      </c>
      <c r="C328" s="31" t="s">
        <v>11</v>
      </c>
      <c r="D328" s="323"/>
      <c r="E328" s="323"/>
      <c r="F328" s="32"/>
      <c r="G328" s="33"/>
    </row>
    <row r="329" spans="1:7" ht="12.75">
      <c r="A329" s="34">
        <v>40187</v>
      </c>
      <c r="B329" s="35">
        <v>19</v>
      </c>
      <c r="C329" s="35" t="s">
        <v>13</v>
      </c>
      <c r="D329" s="324"/>
      <c r="E329" s="324"/>
      <c r="F329" s="36"/>
      <c r="G329" s="37"/>
    </row>
    <row r="330" spans="1:7" ht="12.75">
      <c r="A330" s="38">
        <v>40187</v>
      </c>
      <c r="B330" s="39">
        <v>19</v>
      </c>
      <c r="C330" s="39" t="s">
        <v>15</v>
      </c>
      <c r="D330" s="325"/>
      <c r="E330" s="325"/>
      <c r="F330" s="40"/>
      <c r="G330" s="41"/>
    </row>
    <row r="331" spans="1:7" ht="12.75">
      <c r="A331" s="30">
        <v>40187</v>
      </c>
      <c r="B331" s="31">
        <v>19</v>
      </c>
      <c r="C331" s="31" t="s">
        <v>18</v>
      </c>
      <c r="D331" s="323"/>
      <c r="E331" s="323"/>
      <c r="F331" s="32"/>
      <c r="G331" s="33"/>
    </row>
    <row r="332" spans="1:7" ht="12.75">
      <c r="A332" s="30">
        <v>40187</v>
      </c>
      <c r="B332" s="31">
        <v>19</v>
      </c>
      <c r="C332" s="31" t="s">
        <v>20</v>
      </c>
      <c r="D332" s="323"/>
      <c r="E332" s="323"/>
      <c r="F332" s="32"/>
      <c r="G332" s="33"/>
    </row>
    <row r="333" spans="1:7" ht="12.75">
      <c r="A333" s="34">
        <v>40187</v>
      </c>
      <c r="B333" s="35">
        <v>19</v>
      </c>
      <c r="C333" s="35" t="s">
        <v>22</v>
      </c>
      <c r="D333" s="324"/>
      <c r="E333" s="324"/>
      <c r="F333" s="36"/>
      <c r="G333" s="37"/>
    </row>
    <row r="334" spans="1:7" ht="12.75">
      <c r="A334" s="38">
        <v>40187</v>
      </c>
      <c r="B334" s="39">
        <v>19</v>
      </c>
      <c r="C334" s="39" t="s">
        <v>23</v>
      </c>
      <c r="D334" s="325"/>
      <c r="E334" s="325"/>
      <c r="F334" s="40"/>
      <c r="G334" s="41"/>
    </row>
    <row r="335" spans="1:7" ht="12.75">
      <c r="A335" s="30">
        <v>40187</v>
      </c>
      <c r="B335" s="31">
        <v>19</v>
      </c>
      <c r="C335" s="31" t="s">
        <v>24</v>
      </c>
      <c r="D335" s="323"/>
      <c r="E335" s="323"/>
      <c r="F335" s="32"/>
      <c r="G335" s="33"/>
    </row>
    <row r="336" spans="1:7" ht="12.75">
      <c r="A336" s="30">
        <v>40187</v>
      </c>
      <c r="B336" s="31">
        <v>19</v>
      </c>
      <c r="C336" s="31" t="s">
        <v>25</v>
      </c>
      <c r="D336" s="323"/>
      <c r="E336" s="323"/>
      <c r="F336" s="32"/>
      <c r="G336" s="33"/>
    </row>
    <row r="337" spans="1:7" ht="12.75">
      <c r="A337" s="34">
        <v>40188</v>
      </c>
      <c r="B337" s="35">
        <v>19</v>
      </c>
      <c r="C337" s="35" t="s">
        <v>26</v>
      </c>
      <c r="D337" s="324"/>
      <c r="E337" s="324"/>
      <c r="F337" s="36"/>
      <c r="G337" s="37"/>
    </row>
    <row r="338" spans="1:7" ht="12.75">
      <c r="A338" s="38">
        <v>40188</v>
      </c>
      <c r="B338" s="39">
        <v>19</v>
      </c>
      <c r="C338" s="39" t="s">
        <v>27</v>
      </c>
      <c r="D338" s="325"/>
      <c r="E338" s="325"/>
      <c r="F338" s="40"/>
      <c r="G338" s="41"/>
    </row>
    <row r="339" spans="1:7" ht="12.75">
      <c r="A339" s="30">
        <v>40188</v>
      </c>
      <c r="B339" s="31">
        <v>19</v>
      </c>
      <c r="C339" s="31" t="s">
        <v>28</v>
      </c>
      <c r="D339" s="323"/>
      <c r="E339" s="323"/>
      <c r="F339" s="32"/>
      <c r="G339" s="33"/>
    </row>
    <row r="340" spans="1:7" ht="12.75">
      <c r="A340" s="30">
        <v>40188</v>
      </c>
      <c r="B340" s="31">
        <v>19</v>
      </c>
      <c r="C340" s="31" t="s">
        <v>29</v>
      </c>
      <c r="D340" s="323"/>
      <c r="E340" s="323"/>
      <c r="F340" s="32"/>
      <c r="G340" s="33"/>
    </row>
    <row r="341" spans="1:7" ht="12.75">
      <c r="A341" s="34">
        <v>40188</v>
      </c>
      <c r="B341" s="35">
        <v>19</v>
      </c>
      <c r="C341" s="35" t="s">
        <v>31</v>
      </c>
      <c r="D341" s="324"/>
      <c r="E341" s="324"/>
      <c r="F341" s="36"/>
      <c r="G341" s="37"/>
    </row>
    <row r="342" spans="1:7" ht="12.75">
      <c r="A342" s="38">
        <v>40188</v>
      </c>
      <c r="B342" s="39">
        <v>19</v>
      </c>
      <c r="C342" s="39" t="s">
        <v>32</v>
      </c>
      <c r="D342" s="325"/>
      <c r="E342" s="325"/>
      <c r="F342" s="40"/>
      <c r="G342" s="41"/>
    </row>
    <row r="343" spans="1:7" ht="13.5" thickBot="1">
      <c r="A343" s="42">
        <v>40189</v>
      </c>
      <c r="B343" s="43">
        <v>19</v>
      </c>
      <c r="C343" s="43" t="s">
        <v>33</v>
      </c>
      <c r="D343" s="326"/>
      <c r="E343" s="326"/>
      <c r="F343" s="44"/>
      <c r="G343" s="45"/>
    </row>
    <row r="344" spans="1:9" ht="12.75">
      <c r="A344" s="5">
        <v>40191</v>
      </c>
      <c r="B344" s="6">
        <v>20</v>
      </c>
      <c r="C344" s="6" t="s">
        <v>7</v>
      </c>
      <c r="D344" s="317"/>
      <c r="E344" s="317"/>
      <c r="F344" s="7"/>
      <c r="G344" s="8"/>
      <c r="H344" s="4" t="s">
        <v>116</v>
      </c>
      <c r="I344" s="9" t="s">
        <v>184</v>
      </c>
    </row>
    <row r="345" spans="1:7" ht="12.75">
      <c r="A345" s="10">
        <v>40191</v>
      </c>
      <c r="B345" s="11">
        <v>20</v>
      </c>
      <c r="C345" s="11" t="s">
        <v>10</v>
      </c>
      <c r="D345" s="318"/>
      <c r="E345" s="318"/>
      <c r="F345" s="12"/>
      <c r="G345" s="13"/>
    </row>
    <row r="346" spans="1:7" ht="12.75">
      <c r="A346" s="10">
        <v>40191</v>
      </c>
      <c r="B346" s="11">
        <v>20</v>
      </c>
      <c r="C346" s="11" t="s">
        <v>11</v>
      </c>
      <c r="D346" s="318"/>
      <c r="E346" s="318"/>
      <c r="F346" s="12"/>
      <c r="G346" s="13"/>
    </row>
    <row r="347" spans="1:7" ht="12.75">
      <c r="A347" s="14">
        <v>40191</v>
      </c>
      <c r="B347" s="15">
        <v>20</v>
      </c>
      <c r="C347" s="15" t="s">
        <v>13</v>
      </c>
      <c r="D347" s="319"/>
      <c r="E347" s="319"/>
      <c r="F347" s="16"/>
      <c r="G347" s="17"/>
    </row>
    <row r="348" spans="1:7" ht="12.75">
      <c r="A348" s="18">
        <v>40191</v>
      </c>
      <c r="B348" s="19">
        <v>20</v>
      </c>
      <c r="C348" s="19" t="s">
        <v>15</v>
      </c>
      <c r="D348" s="320"/>
      <c r="E348" s="320"/>
      <c r="F348" s="20"/>
      <c r="G348" s="21"/>
    </row>
    <row r="349" spans="1:7" ht="12.75">
      <c r="A349" s="10">
        <v>40192</v>
      </c>
      <c r="B349" s="11">
        <v>20</v>
      </c>
      <c r="C349" s="11" t="s">
        <v>18</v>
      </c>
      <c r="D349" s="318"/>
      <c r="E349" s="318"/>
      <c r="F349" s="12"/>
      <c r="G349" s="13"/>
    </row>
    <row r="350" spans="1:7" ht="12.75">
      <c r="A350" s="10">
        <v>40192</v>
      </c>
      <c r="B350" s="11">
        <v>20</v>
      </c>
      <c r="C350" s="11" t="s">
        <v>20</v>
      </c>
      <c r="D350" s="318"/>
      <c r="E350" s="318"/>
      <c r="F350" s="12"/>
      <c r="G350" s="13"/>
    </row>
    <row r="351" spans="1:7" ht="12.75">
      <c r="A351" s="14">
        <v>40192</v>
      </c>
      <c r="B351" s="15">
        <v>20</v>
      </c>
      <c r="C351" s="15" t="s">
        <v>22</v>
      </c>
      <c r="D351" s="319"/>
      <c r="E351" s="319"/>
      <c r="F351" s="16"/>
      <c r="G351" s="17"/>
    </row>
    <row r="352" spans="1:7" ht="12.75">
      <c r="A352" s="18">
        <v>40192</v>
      </c>
      <c r="B352" s="19">
        <v>20</v>
      </c>
      <c r="C352" s="19" t="s">
        <v>23</v>
      </c>
      <c r="D352" s="320"/>
      <c r="E352" s="320"/>
      <c r="F352" s="20"/>
      <c r="G352" s="21"/>
    </row>
    <row r="353" spans="1:7" ht="12.75">
      <c r="A353" s="10">
        <v>40192</v>
      </c>
      <c r="B353" s="11">
        <v>20</v>
      </c>
      <c r="C353" s="11" t="s">
        <v>24</v>
      </c>
      <c r="D353" s="318"/>
      <c r="E353" s="318"/>
      <c r="F353" s="12"/>
      <c r="G353" s="13"/>
    </row>
    <row r="354" spans="1:7" ht="12.75">
      <c r="A354" s="10">
        <v>40192</v>
      </c>
      <c r="B354" s="11">
        <v>20</v>
      </c>
      <c r="C354" s="11" t="s">
        <v>25</v>
      </c>
      <c r="D354" s="318"/>
      <c r="E354" s="318"/>
      <c r="F354" s="12"/>
      <c r="G354" s="13"/>
    </row>
    <row r="355" spans="1:7" ht="12.75">
      <c r="A355" s="14">
        <v>40192</v>
      </c>
      <c r="B355" s="15">
        <v>20</v>
      </c>
      <c r="C355" s="15" t="s">
        <v>26</v>
      </c>
      <c r="D355" s="319"/>
      <c r="E355" s="319"/>
      <c r="F355" s="16"/>
      <c r="G355" s="17"/>
    </row>
    <row r="356" spans="1:7" ht="12.75">
      <c r="A356" s="18">
        <v>40192</v>
      </c>
      <c r="B356" s="19">
        <v>20</v>
      </c>
      <c r="C356" s="19" t="s">
        <v>27</v>
      </c>
      <c r="D356" s="320"/>
      <c r="E356" s="320"/>
      <c r="F356" s="20"/>
      <c r="G356" s="21"/>
    </row>
    <row r="357" spans="1:7" ht="12.75">
      <c r="A357" s="10">
        <v>40192</v>
      </c>
      <c r="B357" s="11">
        <v>20</v>
      </c>
      <c r="C357" s="11" t="s">
        <v>28</v>
      </c>
      <c r="D357" s="318"/>
      <c r="E357" s="318"/>
      <c r="F357" s="12"/>
      <c r="G357" s="13"/>
    </row>
    <row r="358" spans="1:7" ht="12.75">
      <c r="A358" s="10">
        <v>40192</v>
      </c>
      <c r="B358" s="11">
        <v>20</v>
      </c>
      <c r="C358" s="11" t="s">
        <v>29</v>
      </c>
      <c r="D358" s="318"/>
      <c r="E358" s="318"/>
      <c r="F358" s="12"/>
      <c r="G358" s="13"/>
    </row>
    <row r="359" spans="1:7" ht="12.75">
      <c r="A359" s="14">
        <v>40192</v>
      </c>
      <c r="B359" s="15">
        <v>20</v>
      </c>
      <c r="C359" s="15" t="s">
        <v>31</v>
      </c>
      <c r="D359" s="319"/>
      <c r="E359" s="319"/>
      <c r="F359" s="16"/>
      <c r="G359" s="17"/>
    </row>
    <row r="360" spans="1:7" ht="12.75">
      <c r="A360" s="18">
        <v>40193</v>
      </c>
      <c r="B360" s="19">
        <v>20</v>
      </c>
      <c r="C360" s="19" t="s">
        <v>32</v>
      </c>
      <c r="D360" s="320"/>
      <c r="E360" s="320"/>
      <c r="F360" s="20"/>
      <c r="G360" s="21"/>
    </row>
    <row r="361" spans="1:7" ht="13.5" thickBot="1">
      <c r="A361" s="22">
        <v>40193</v>
      </c>
      <c r="B361" s="23">
        <v>20</v>
      </c>
      <c r="C361" s="23" t="s">
        <v>33</v>
      </c>
      <c r="D361" s="321"/>
      <c r="E361" s="321"/>
      <c r="F361" s="24"/>
      <c r="G361" s="25"/>
    </row>
    <row r="362" spans="1:9" ht="12.75">
      <c r="A362" s="5">
        <v>40198</v>
      </c>
      <c r="B362" s="27">
        <v>21</v>
      </c>
      <c r="C362" s="27" t="s">
        <v>7</v>
      </c>
      <c r="D362" s="322"/>
      <c r="E362" s="322"/>
      <c r="F362" s="28"/>
      <c r="G362" s="29"/>
      <c r="H362" s="4" t="s">
        <v>117</v>
      </c>
      <c r="I362" s="9" t="s">
        <v>185</v>
      </c>
    </row>
    <row r="363" spans="1:7" ht="12.75">
      <c r="A363" s="10">
        <v>40198</v>
      </c>
      <c r="B363" s="31">
        <v>21</v>
      </c>
      <c r="C363" s="31" t="s">
        <v>10</v>
      </c>
      <c r="D363" s="323"/>
      <c r="E363" s="323"/>
      <c r="F363" s="32"/>
      <c r="G363" s="33"/>
    </row>
    <row r="364" spans="1:7" ht="12.75">
      <c r="A364" s="10">
        <v>40199</v>
      </c>
      <c r="B364" s="31">
        <v>21</v>
      </c>
      <c r="C364" s="31" t="s">
        <v>11</v>
      </c>
      <c r="D364" s="323"/>
      <c r="E364" s="323"/>
      <c r="F364" s="32"/>
      <c r="G364" s="33"/>
    </row>
    <row r="365" spans="1:7" ht="12.75">
      <c r="A365" s="14">
        <v>40199</v>
      </c>
      <c r="B365" s="35">
        <v>21</v>
      </c>
      <c r="C365" s="35" t="s">
        <v>13</v>
      </c>
      <c r="D365" s="324"/>
      <c r="E365" s="324"/>
      <c r="F365" s="36"/>
      <c r="G365" s="37"/>
    </row>
    <row r="366" spans="1:7" ht="12.75">
      <c r="A366" s="18">
        <v>40199</v>
      </c>
      <c r="B366" s="39">
        <v>21</v>
      </c>
      <c r="C366" s="39" t="s">
        <v>15</v>
      </c>
      <c r="D366" s="325"/>
      <c r="E366" s="325"/>
      <c r="F366" s="40"/>
      <c r="G366" s="41"/>
    </row>
    <row r="367" spans="1:7" ht="12.75">
      <c r="A367" s="10">
        <v>40199</v>
      </c>
      <c r="B367" s="31">
        <v>21</v>
      </c>
      <c r="C367" s="31" t="s">
        <v>18</v>
      </c>
      <c r="D367" s="323"/>
      <c r="E367" s="323"/>
      <c r="F367" s="32"/>
      <c r="G367" s="33"/>
    </row>
    <row r="368" spans="1:7" ht="12.75">
      <c r="A368" s="10">
        <v>40199</v>
      </c>
      <c r="B368" s="31">
        <v>21</v>
      </c>
      <c r="C368" s="31" t="s">
        <v>20</v>
      </c>
      <c r="D368" s="323"/>
      <c r="E368" s="323"/>
      <c r="F368" s="32"/>
      <c r="G368" s="33"/>
    </row>
    <row r="369" spans="1:7" ht="12.75">
      <c r="A369" s="14">
        <v>40199</v>
      </c>
      <c r="B369" s="35">
        <v>21</v>
      </c>
      <c r="C369" s="35" t="s">
        <v>22</v>
      </c>
      <c r="D369" s="324"/>
      <c r="E369" s="324"/>
      <c r="F369" s="36"/>
      <c r="G369" s="37"/>
    </row>
    <row r="370" spans="1:7" ht="12.75">
      <c r="A370" s="18">
        <v>40199</v>
      </c>
      <c r="B370" s="39">
        <v>21</v>
      </c>
      <c r="C370" s="39" t="s">
        <v>23</v>
      </c>
      <c r="D370" s="325"/>
      <c r="E370" s="325"/>
      <c r="F370" s="40"/>
      <c r="G370" s="41"/>
    </row>
    <row r="371" spans="1:7" ht="12.75">
      <c r="A371" s="10">
        <v>40199</v>
      </c>
      <c r="B371" s="31">
        <v>21</v>
      </c>
      <c r="C371" s="31" t="s">
        <v>24</v>
      </c>
      <c r="D371" s="323"/>
      <c r="E371" s="323"/>
      <c r="F371" s="32"/>
      <c r="G371" s="33"/>
    </row>
    <row r="372" spans="1:7" ht="12.75">
      <c r="A372" s="10">
        <v>40199</v>
      </c>
      <c r="B372" s="31">
        <v>21</v>
      </c>
      <c r="C372" s="31" t="s">
        <v>25</v>
      </c>
      <c r="D372" s="323"/>
      <c r="E372" s="323"/>
      <c r="F372" s="32"/>
      <c r="G372" s="33"/>
    </row>
    <row r="373" spans="1:7" ht="12.75">
      <c r="A373" s="14">
        <v>40199</v>
      </c>
      <c r="B373" s="35">
        <v>21</v>
      </c>
      <c r="C373" s="35" t="s">
        <v>26</v>
      </c>
      <c r="D373" s="324"/>
      <c r="E373" s="324"/>
      <c r="F373" s="36"/>
      <c r="G373" s="37"/>
    </row>
    <row r="374" spans="1:7" ht="12.75">
      <c r="A374" s="18">
        <v>40199</v>
      </c>
      <c r="B374" s="39">
        <v>21</v>
      </c>
      <c r="C374" s="39" t="s">
        <v>27</v>
      </c>
      <c r="D374" s="325"/>
      <c r="E374" s="325"/>
      <c r="F374" s="40"/>
      <c r="G374" s="41"/>
    </row>
    <row r="375" spans="1:7" ht="12.75">
      <c r="A375" s="10">
        <v>40199</v>
      </c>
      <c r="B375" s="31">
        <v>21</v>
      </c>
      <c r="C375" s="31" t="s">
        <v>28</v>
      </c>
      <c r="D375" s="323"/>
      <c r="E375" s="323"/>
      <c r="F375" s="32"/>
      <c r="G375" s="33"/>
    </row>
    <row r="376" spans="1:7" ht="12.75">
      <c r="A376" s="10">
        <v>40199</v>
      </c>
      <c r="B376" s="31">
        <v>21</v>
      </c>
      <c r="C376" s="31" t="s">
        <v>29</v>
      </c>
      <c r="D376" s="323"/>
      <c r="E376" s="323"/>
      <c r="F376" s="32"/>
      <c r="G376" s="33"/>
    </row>
    <row r="377" spans="1:7" ht="12.75">
      <c r="A377" s="14">
        <v>40200</v>
      </c>
      <c r="B377" s="35">
        <v>21</v>
      </c>
      <c r="C377" s="35" t="s">
        <v>31</v>
      </c>
      <c r="D377" s="324"/>
      <c r="E377" s="324"/>
      <c r="F377" s="36"/>
      <c r="G377" s="37"/>
    </row>
    <row r="378" spans="1:7" ht="12.75">
      <c r="A378" s="18">
        <v>40200</v>
      </c>
      <c r="B378" s="39">
        <v>21</v>
      </c>
      <c r="C378" s="39" t="s">
        <v>32</v>
      </c>
      <c r="D378" s="325"/>
      <c r="E378" s="325"/>
      <c r="F378" s="40"/>
      <c r="G378" s="41"/>
    </row>
    <row r="379" spans="1:7" ht="13.5" thickBot="1">
      <c r="A379" s="22">
        <v>40201</v>
      </c>
      <c r="B379" s="43">
        <v>21</v>
      </c>
      <c r="C379" s="43" t="s">
        <v>33</v>
      </c>
      <c r="D379" s="326"/>
      <c r="E379" s="326"/>
      <c r="F379" s="44"/>
      <c r="G379" s="45"/>
    </row>
    <row r="380" spans="2:9" ht="12.75">
      <c r="B380" s="6">
        <v>22</v>
      </c>
      <c r="C380" s="6" t="s">
        <v>7</v>
      </c>
      <c r="D380" s="317"/>
      <c r="E380" s="317"/>
      <c r="F380" s="7"/>
      <c r="G380" s="8"/>
      <c r="I380" t="s">
        <v>186</v>
      </c>
    </row>
    <row r="381" spans="2:7" ht="12.75">
      <c r="B381" s="11">
        <v>22</v>
      </c>
      <c r="C381" s="11" t="s">
        <v>10</v>
      </c>
      <c r="D381" s="318"/>
      <c r="E381" s="318"/>
      <c r="F381" s="12"/>
      <c r="G381" s="13"/>
    </row>
    <row r="382" spans="2:7" ht="12.75">
      <c r="B382" s="11">
        <v>22</v>
      </c>
      <c r="C382" s="11" t="s">
        <v>11</v>
      </c>
      <c r="D382" s="318"/>
      <c r="E382" s="318"/>
      <c r="F382" s="12"/>
      <c r="G382" s="13"/>
    </row>
    <row r="383" spans="2:7" ht="12.75">
      <c r="B383" s="15">
        <v>22</v>
      </c>
      <c r="C383" s="15" t="s">
        <v>13</v>
      </c>
      <c r="D383" s="319"/>
      <c r="E383" s="319"/>
      <c r="F383" s="16"/>
      <c r="G383" s="17"/>
    </row>
    <row r="384" spans="2:7" ht="12.75">
      <c r="B384" s="19">
        <v>22</v>
      </c>
      <c r="C384" s="19" t="s">
        <v>15</v>
      </c>
      <c r="D384" s="320"/>
      <c r="E384" s="320"/>
      <c r="F384" s="20"/>
      <c r="G384" s="21"/>
    </row>
    <row r="385" spans="2:7" ht="12.75">
      <c r="B385" s="11">
        <v>22</v>
      </c>
      <c r="C385" s="11" t="s">
        <v>18</v>
      </c>
      <c r="D385" s="318"/>
      <c r="E385" s="318"/>
      <c r="F385" s="12"/>
      <c r="G385" s="13"/>
    </row>
    <row r="386" spans="2:7" ht="12.75">
      <c r="B386" s="11">
        <v>22</v>
      </c>
      <c r="C386" s="11" t="s">
        <v>20</v>
      </c>
      <c r="D386" s="318"/>
      <c r="E386" s="318"/>
      <c r="F386" s="12"/>
      <c r="G386" s="13"/>
    </row>
    <row r="387" spans="2:7" ht="12.75">
      <c r="B387" s="15">
        <v>22</v>
      </c>
      <c r="C387" s="15" t="s">
        <v>22</v>
      </c>
      <c r="D387" s="319"/>
      <c r="E387" s="319"/>
      <c r="F387" s="16"/>
      <c r="G387" s="17"/>
    </row>
    <row r="388" spans="2:7" ht="12.75">
      <c r="B388" s="19">
        <v>22</v>
      </c>
      <c r="C388" s="19" t="s">
        <v>23</v>
      </c>
      <c r="D388" s="320"/>
      <c r="E388" s="320"/>
      <c r="F388" s="20"/>
      <c r="G388" s="21"/>
    </row>
    <row r="389" spans="2:7" ht="12.75">
      <c r="B389" s="11">
        <v>22</v>
      </c>
      <c r="C389" s="11" t="s">
        <v>24</v>
      </c>
      <c r="D389" s="318"/>
      <c r="E389" s="318"/>
      <c r="F389" s="12"/>
      <c r="G389" s="13"/>
    </row>
    <row r="390" spans="2:7" ht="12.75">
      <c r="B390" s="11">
        <v>22</v>
      </c>
      <c r="C390" s="11" t="s">
        <v>25</v>
      </c>
      <c r="D390" s="318"/>
      <c r="E390" s="318"/>
      <c r="F390" s="12"/>
      <c r="G390" s="13"/>
    </row>
    <row r="391" spans="2:7" ht="12.75">
      <c r="B391" s="15">
        <v>22</v>
      </c>
      <c r="C391" s="15" t="s">
        <v>26</v>
      </c>
      <c r="D391" s="319"/>
      <c r="E391" s="319"/>
      <c r="F391" s="16"/>
      <c r="G391" s="17"/>
    </row>
    <row r="392" spans="2:7" ht="12.75">
      <c r="B392" s="19">
        <v>22</v>
      </c>
      <c r="C392" s="19" t="s">
        <v>27</v>
      </c>
      <c r="D392" s="320"/>
      <c r="E392" s="320"/>
      <c r="F392" s="20"/>
      <c r="G392" s="21"/>
    </row>
    <row r="393" spans="2:7" ht="12.75">
      <c r="B393" s="11">
        <v>22</v>
      </c>
      <c r="C393" s="11" t="s">
        <v>28</v>
      </c>
      <c r="D393" s="318"/>
      <c r="E393" s="318"/>
      <c r="F393" s="12"/>
      <c r="G393" s="13"/>
    </row>
    <row r="394" spans="2:7" ht="12.75">
      <c r="B394" s="11">
        <v>22</v>
      </c>
      <c r="C394" s="11" t="s">
        <v>29</v>
      </c>
      <c r="D394" s="318"/>
      <c r="E394" s="318"/>
      <c r="F394" s="12"/>
      <c r="G394" s="13"/>
    </row>
    <row r="395" spans="2:7" ht="12.75">
      <c r="B395" s="15">
        <v>22</v>
      </c>
      <c r="C395" s="15" t="s">
        <v>31</v>
      </c>
      <c r="D395" s="319"/>
      <c r="E395" s="319"/>
      <c r="F395" s="16"/>
      <c r="G395" s="17"/>
    </row>
    <row r="396" spans="2:7" ht="12.75">
      <c r="B396" s="19">
        <v>22</v>
      </c>
      <c r="C396" s="19" t="s">
        <v>32</v>
      </c>
      <c r="D396" s="320"/>
      <c r="E396" s="320"/>
      <c r="F396" s="20"/>
      <c r="G396" s="21"/>
    </row>
    <row r="397" spans="2:7" ht="13.5" thickBot="1">
      <c r="B397" s="23">
        <v>22</v>
      </c>
      <c r="C397" s="23" t="s">
        <v>33</v>
      </c>
      <c r="D397" s="321"/>
      <c r="E397" s="321"/>
      <c r="F397" s="24"/>
      <c r="G397" s="25"/>
    </row>
    <row r="398" spans="2:9" ht="12.75">
      <c r="B398" s="47" t="s">
        <v>157</v>
      </c>
      <c r="C398" s="47" t="s">
        <v>7</v>
      </c>
      <c r="D398" s="317"/>
      <c r="E398" s="317"/>
      <c r="I398" t="s">
        <v>186</v>
      </c>
    </row>
    <row r="399" spans="2:5" ht="12.75">
      <c r="B399" s="47" t="s">
        <v>157</v>
      </c>
      <c r="C399" s="47" t="s">
        <v>10</v>
      </c>
      <c r="D399" s="318"/>
      <c r="E399" s="318"/>
    </row>
    <row r="400" spans="2:5" ht="12.75">
      <c r="B400" s="47" t="s">
        <v>157</v>
      </c>
      <c r="C400" s="47" t="s">
        <v>11</v>
      </c>
      <c r="D400" s="318"/>
      <c r="E400" s="318"/>
    </row>
    <row r="401" spans="2:5" ht="12.75">
      <c r="B401" s="47" t="s">
        <v>157</v>
      </c>
      <c r="C401" s="47" t="s">
        <v>13</v>
      </c>
      <c r="D401" s="319"/>
      <c r="E401" s="319"/>
    </row>
    <row r="402" spans="2:5" ht="12.75">
      <c r="B402" s="47" t="s">
        <v>157</v>
      </c>
      <c r="C402" s="47" t="s">
        <v>15</v>
      </c>
      <c r="D402" s="320"/>
      <c r="E402" s="320"/>
    </row>
    <row r="403" spans="2:5" ht="12.75">
      <c r="B403" s="47" t="s">
        <v>157</v>
      </c>
      <c r="C403" s="47" t="s">
        <v>18</v>
      </c>
      <c r="D403" s="318"/>
      <c r="E403" s="318"/>
    </row>
    <row r="404" spans="2:5" ht="12.75">
      <c r="B404" s="47" t="s">
        <v>157</v>
      </c>
      <c r="C404" s="47" t="s">
        <v>20</v>
      </c>
      <c r="D404" s="318"/>
      <c r="E404" s="318"/>
    </row>
    <row r="405" spans="2:5" ht="12.75">
      <c r="B405" s="47" t="s">
        <v>157</v>
      </c>
      <c r="C405" s="47" t="s">
        <v>22</v>
      </c>
      <c r="D405" s="319"/>
      <c r="E405" s="319"/>
    </row>
    <row r="406" spans="2:5" ht="12.75">
      <c r="B406" s="47" t="s">
        <v>157</v>
      </c>
      <c r="C406" s="47" t="s">
        <v>23</v>
      </c>
      <c r="D406" s="320"/>
      <c r="E406" s="320"/>
    </row>
    <row r="407" spans="2:5" ht="12.75">
      <c r="B407" s="47" t="s">
        <v>157</v>
      </c>
      <c r="C407" s="47" t="s">
        <v>24</v>
      </c>
      <c r="D407" s="318"/>
      <c r="E407" s="318"/>
    </row>
    <row r="408" spans="2:5" ht="12.75">
      <c r="B408" s="47" t="s">
        <v>157</v>
      </c>
      <c r="C408" s="47" t="s">
        <v>25</v>
      </c>
      <c r="D408" s="318"/>
      <c r="E408" s="318"/>
    </row>
    <row r="409" spans="2:5" ht="12.75">
      <c r="B409" s="47" t="s">
        <v>157</v>
      </c>
      <c r="C409" s="47" t="s">
        <v>26</v>
      </c>
      <c r="D409" s="319"/>
      <c r="E409" s="319"/>
    </row>
    <row r="410" spans="2:5" ht="12.75">
      <c r="B410" s="47" t="s">
        <v>157</v>
      </c>
      <c r="C410" s="47" t="s">
        <v>27</v>
      </c>
      <c r="D410" s="320"/>
      <c r="E410" s="320"/>
    </row>
    <row r="411" spans="2:5" ht="12.75">
      <c r="B411" s="47" t="s">
        <v>157</v>
      </c>
      <c r="C411" s="47" t="s">
        <v>28</v>
      </c>
      <c r="D411" s="318"/>
      <c r="E411" s="318"/>
    </row>
    <row r="412" spans="2:5" ht="12.75">
      <c r="B412" s="47" t="s">
        <v>157</v>
      </c>
      <c r="C412" s="47" t="s">
        <v>29</v>
      </c>
      <c r="D412" s="318"/>
      <c r="E412" s="318"/>
    </row>
    <row r="413" spans="2:5" ht="12.75">
      <c r="B413" s="47" t="s">
        <v>157</v>
      </c>
      <c r="C413" s="47" t="s">
        <v>31</v>
      </c>
      <c r="D413" s="319"/>
      <c r="E413" s="319"/>
    </row>
    <row r="414" spans="2:5" ht="12.75">
      <c r="B414" s="47" t="s">
        <v>157</v>
      </c>
      <c r="C414" s="47" t="s">
        <v>32</v>
      </c>
      <c r="D414" s="320"/>
      <c r="E414" s="320"/>
    </row>
    <row r="415" spans="2:5" ht="13.5" thickBot="1">
      <c r="B415" s="47" t="s">
        <v>157</v>
      </c>
      <c r="C415" s="47" t="s">
        <v>33</v>
      </c>
      <c r="D415" s="321"/>
      <c r="E415" s="321"/>
    </row>
    <row r="416" spans="2:9" ht="12.75">
      <c r="B416" s="47" t="s">
        <v>158</v>
      </c>
      <c r="C416" s="47" t="s">
        <v>7</v>
      </c>
      <c r="D416" s="322"/>
      <c r="E416" s="322"/>
      <c r="I416" t="s">
        <v>186</v>
      </c>
    </row>
    <row r="417" spans="2:5" ht="12.75">
      <c r="B417" s="47" t="s">
        <v>158</v>
      </c>
      <c r="C417" s="47" t="s">
        <v>10</v>
      </c>
      <c r="D417" s="323"/>
      <c r="E417" s="323"/>
    </row>
    <row r="418" spans="2:5" ht="12.75">
      <c r="B418" s="47" t="s">
        <v>158</v>
      </c>
      <c r="C418" s="47" t="s">
        <v>11</v>
      </c>
      <c r="D418" s="323"/>
      <c r="E418" s="323"/>
    </row>
    <row r="419" spans="2:5" ht="12.75">
      <c r="B419" s="47" t="s">
        <v>158</v>
      </c>
      <c r="C419" s="47" t="s">
        <v>13</v>
      </c>
      <c r="D419" s="324"/>
      <c r="E419" s="324"/>
    </row>
    <row r="420" spans="2:5" ht="12.75">
      <c r="B420" s="47" t="s">
        <v>158</v>
      </c>
      <c r="C420" s="47" t="s">
        <v>15</v>
      </c>
      <c r="D420" s="325"/>
      <c r="E420" s="325"/>
    </row>
    <row r="421" spans="2:5" ht="12.75">
      <c r="B421" s="47" t="s">
        <v>158</v>
      </c>
      <c r="C421" s="47" t="s">
        <v>18</v>
      </c>
      <c r="D421" s="323"/>
      <c r="E421" s="323"/>
    </row>
    <row r="422" spans="2:5" ht="12.75">
      <c r="B422" s="47" t="s">
        <v>158</v>
      </c>
      <c r="C422" s="47" t="s">
        <v>20</v>
      </c>
      <c r="D422" s="323"/>
      <c r="E422" s="323"/>
    </row>
    <row r="423" spans="2:5" ht="12.75">
      <c r="B423" s="47" t="s">
        <v>158</v>
      </c>
      <c r="C423" s="47" t="s">
        <v>22</v>
      </c>
      <c r="D423" s="324"/>
      <c r="E423" s="324"/>
    </row>
    <row r="424" spans="2:5" ht="12.75">
      <c r="B424" s="47" t="s">
        <v>158</v>
      </c>
      <c r="C424" s="47" t="s">
        <v>23</v>
      </c>
      <c r="D424" s="325"/>
      <c r="E424" s="325"/>
    </row>
    <row r="425" spans="2:5" ht="12.75">
      <c r="B425" s="47" t="s">
        <v>158</v>
      </c>
      <c r="C425" s="47" t="s">
        <v>24</v>
      </c>
      <c r="D425" s="323"/>
      <c r="E425" s="323"/>
    </row>
    <row r="426" spans="2:5" ht="12.75">
      <c r="B426" s="47" t="s">
        <v>158</v>
      </c>
      <c r="C426" s="47" t="s">
        <v>25</v>
      </c>
      <c r="D426" s="323"/>
      <c r="E426" s="323"/>
    </row>
    <row r="427" spans="2:5" ht="12.75">
      <c r="B427" s="47" t="s">
        <v>158</v>
      </c>
      <c r="C427" s="47" t="s">
        <v>26</v>
      </c>
      <c r="D427" s="324"/>
      <c r="E427" s="324"/>
    </row>
    <row r="428" spans="2:5" ht="12.75">
      <c r="B428" s="47" t="s">
        <v>158</v>
      </c>
      <c r="C428" s="47" t="s">
        <v>27</v>
      </c>
      <c r="D428" s="325"/>
      <c r="E428" s="325"/>
    </row>
    <row r="429" spans="2:5" ht="12.75">
      <c r="B429" s="47" t="s">
        <v>158</v>
      </c>
      <c r="C429" s="47" t="s">
        <v>28</v>
      </c>
      <c r="D429" s="323"/>
      <c r="E429" s="323"/>
    </row>
    <row r="430" spans="2:5" ht="12.75">
      <c r="B430" s="47" t="s">
        <v>158</v>
      </c>
      <c r="C430" s="47" t="s">
        <v>29</v>
      </c>
      <c r="D430" s="323"/>
      <c r="E430" s="323"/>
    </row>
    <row r="431" spans="2:5" ht="12.75">
      <c r="B431" s="47" t="s">
        <v>158</v>
      </c>
      <c r="C431" s="47" t="s">
        <v>31</v>
      </c>
      <c r="D431" s="324"/>
      <c r="E431" s="324"/>
    </row>
    <row r="432" spans="2:5" ht="12.75">
      <c r="B432" s="47" t="s">
        <v>158</v>
      </c>
      <c r="C432" s="47" t="s">
        <v>32</v>
      </c>
      <c r="D432" s="325"/>
      <c r="E432" s="325"/>
    </row>
    <row r="433" spans="2:5" ht="13.5" thickBot="1">
      <c r="B433" s="47" t="s">
        <v>158</v>
      </c>
      <c r="C433" s="47" t="s">
        <v>33</v>
      </c>
      <c r="D433" s="326"/>
      <c r="E433" s="326"/>
    </row>
    <row r="434" spans="2:9" ht="12.75">
      <c r="B434" s="47" t="s">
        <v>159</v>
      </c>
      <c r="C434" s="47" t="s">
        <v>7</v>
      </c>
      <c r="D434" s="317"/>
      <c r="E434" s="317"/>
      <c r="I434" t="s">
        <v>186</v>
      </c>
    </row>
    <row r="435" spans="2:5" ht="12.75">
      <c r="B435" s="47" t="s">
        <v>159</v>
      </c>
      <c r="C435" s="47" t="s">
        <v>10</v>
      </c>
      <c r="D435" s="318"/>
      <c r="E435" s="318"/>
    </row>
    <row r="436" spans="2:5" ht="12.75">
      <c r="B436" s="47" t="s">
        <v>159</v>
      </c>
      <c r="C436" s="47" t="s">
        <v>11</v>
      </c>
      <c r="D436" s="318"/>
      <c r="E436" s="318"/>
    </row>
    <row r="437" spans="2:5" ht="12.75">
      <c r="B437" s="47" t="s">
        <v>159</v>
      </c>
      <c r="C437" s="47" t="s">
        <v>13</v>
      </c>
      <c r="D437" s="319"/>
      <c r="E437" s="319"/>
    </row>
    <row r="438" spans="2:5" ht="12.75">
      <c r="B438" s="47" t="s">
        <v>159</v>
      </c>
      <c r="C438" s="47" t="s">
        <v>15</v>
      </c>
      <c r="D438" s="320"/>
      <c r="E438" s="320"/>
    </row>
    <row r="439" spans="2:5" ht="12.75">
      <c r="B439" s="47" t="s">
        <v>159</v>
      </c>
      <c r="C439" s="47" t="s">
        <v>18</v>
      </c>
      <c r="D439" s="318"/>
      <c r="E439" s="318"/>
    </row>
    <row r="440" spans="2:5" ht="12.75">
      <c r="B440" s="47" t="s">
        <v>159</v>
      </c>
      <c r="C440" s="47" t="s">
        <v>20</v>
      </c>
      <c r="D440" s="318"/>
      <c r="E440" s="318"/>
    </row>
    <row r="441" spans="2:5" ht="12.75">
      <c r="B441" s="47" t="s">
        <v>159</v>
      </c>
      <c r="C441" s="47" t="s">
        <v>22</v>
      </c>
      <c r="D441" s="319"/>
      <c r="E441" s="319"/>
    </row>
    <row r="442" spans="2:5" ht="12.75">
      <c r="B442" s="47" t="s">
        <v>159</v>
      </c>
      <c r="C442" s="47" t="s">
        <v>23</v>
      </c>
      <c r="D442" s="320"/>
      <c r="E442" s="320"/>
    </row>
    <row r="443" spans="2:5" ht="12.75">
      <c r="B443" s="47" t="s">
        <v>159</v>
      </c>
      <c r="C443" s="47" t="s">
        <v>24</v>
      </c>
      <c r="D443" s="318"/>
      <c r="E443" s="318"/>
    </row>
    <row r="444" spans="2:5" ht="12.75">
      <c r="B444" s="47" t="s">
        <v>159</v>
      </c>
      <c r="C444" s="47" t="s">
        <v>25</v>
      </c>
      <c r="D444" s="318"/>
      <c r="E444" s="318"/>
    </row>
    <row r="445" spans="2:5" ht="12.75">
      <c r="B445" s="47" t="s">
        <v>159</v>
      </c>
      <c r="C445" s="47" t="s">
        <v>26</v>
      </c>
      <c r="D445" s="319"/>
      <c r="E445" s="319"/>
    </row>
    <row r="446" spans="2:5" ht="12.75">
      <c r="B446" s="47" t="s">
        <v>159</v>
      </c>
      <c r="C446" s="47" t="s">
        <v>27</v>
      </c>
      <c r="D446" s="320"/>
      <c r="E446" s="320"/>
    </row>
    <row r="447" spans="2:5" ht="12.75">
      <c r="B447" s="47" t="s">
        <v>159</v>
      </c>
      <c r="C447" s="47" t="s">
        <v>28</v>
      </c>
      <c r="D447" s="318"/>
      <c r="E447" s="318"/>
    </row>
    <row r="448" spans="2:5" ht="12.75">
      <c r="B448" s="47" t="s">
        <v>159</v>
      </c>
      <c r="C448" s="47" t="s">
        <v>29</v>
      </c>
      <c r="D448" s="318"/>
      <c r="E448" s="318"/>
    </row>
    <row r="449" spans="2:5" ht="12.75">
      <c r="B449" s="47" t="s">
        <v>159</v>
      </c>
      <c r="C449" s="47" t="s">
        <v>31</v>
      </c>
      <c r="D449" s="319"/>
      <c r="E449" s="319"/>
    </row>
    <row r="450" spans="2:5" ht="12.75">
      <c r="B450" s="47" t="s">
        <v>159</v>
      </c>
      <c r="C450" s="47" t="s">
        <v>32</v>
      </c>
      <c r="D450" s="320"/>
      <c r="E450" s="320"/>
    </row>
    <row r="451" spans="2:5" ht="13.5" thickBot="1">
      <c r="B451" s="47" t="s">
        <v>159</v>
      </c>
      <c r="C451" s="47" t="s">
        <v>33</v>
      </c>
      <c r="D451" s="321"/>
      <c r="E451" s="321"/>
    </row>
    <row r="452" spans="2:9" ht="12.75">
      <c r="B452" s="47" t="s">
        <v>160</v>
      </c>
      <c r="C452" s="47" t="s">
        <v>7</v>
      </c>
      <c r="D452" s="322"/>
      <c r="E452" s="322"/>
      <c r="I452" t="s">
        <v>186</v>
      </c>
    </row>
    <row r="453" spans="2:5" ht="12.75">
      <c r="B453" s="47" t="s">
        <v>160</v>
      </c>
      <c r="C453" s="47" t="s">
        <v>10</v>
      </c>
      <c r="D453" s="323"/>
      <c r="E453" s="323"/>
    </row>
    <row r="454" spans="2:5" ht="12.75">
      <c r="B454" s="47" t="s">
        <v>160</v>
      </c>
      <c r="C454" s="47" t="s">
        <v>11</v>
      </c>
      <c r="D454" s="323"/>
      <c r="E454" s="323"/>
    </row>
    <row r="455" spans="2:5" ht="12.75">
      <c r="B455" s="47" t="s">
        <v>160</v>
      </c>
      <c r="C455" s="47" t="s">
        <v>13</v>
      </c>
      <c r="D455" s="324"/>
      <c r="E455" s="324"/>
    </row>
    <row r="456" spans="2:5" ht="12.75">
      <c r="B456" s="47" t="s">
        <v>160</v>
      </c>
      <c r="C456" s="47" t="s">
        <v>15</v>
      </c>
      <c r="D456" s="325"/>
      <c r="E456" s="325"/>
    </row>
    <row r="457" spans="2:5" ht="12.75">
      <c r="B457" s="47" t="s">
        <v>160</v>
      </c>
      <c r="C457" s="47" t="s">
        <v>18</v>
      </c>
      <c r="D457" s="323"/>
      <c r="E457" s="323"/>
    </row>
    <row r="458" spans="2:5" ht="12.75">
      <c r="B458" s="47" t="s">
        <v>160</v>
      </c>
      <c r="C458" s="47" t="s">
        <v>20</v>
      </c>
      <c r="D458" s="323"/>
      <c r="E458" s="323"/>
    </row>
    <row r="459" spans="2:5" ht="12.75">
      <c r="B459" s="47" t="s">
        <v>160</v>
      </c>
      <c r="C459" s="47" t="s">
        <v>22</v>
      </c>
      <c r="D459" s="324"/>
      <c r="E459" s="324"/>
    </row>
    <row r="460" spans="2:5" ht="12.75">
      <c r="B460" s="47" t="s">
        <v>160</v>
      </c>
      <c r="C460" s="47" t="s">
        <v>23</v>
      </c>
      <c r="D460" s="325"/>
      <c r="E460" s="325"/>
    </row>
    <row r="461" spans="2:5" ht="12.75">
      <c r="B461" s="47" t="s">
        <v>160</v>
      </c>
      <c r="C461" s="47" t="s">
        <v>24</v>
      </c>
      <c r="D461" s="323"/>
      <c r="E461" s="323"/>
    </row>
    <row r="462" spans="2:5" ht="12.75">
      <c r="B462" s="47" t="s">
        <v>160</v>
      </c>
      <c r="C462" s="47" t="s">
        <v>25</v>
      </c>
      <c r="D462" s="323"/>
      <c r="E462" s="323"/>
    </row>
    <row r="463" spans="2:5" ht="12.75">
      <c r="B463" s="47" t="s">
        <v>160</v>
      </c>
      <c r="C463" s="47" t="s">
        <v>26</v>
      </c>
      <c r="D463" s="324"/>
      <c r="E463" s="324"/>
    </row>
    <row r="464" spans="2:5" ht="12.75">
      <c r="B464" s="47" t="s">
        <v>160</v>
      </c>
      <c r="C464" s="47" t="s">
        <v>27</v>
      </c>
      <c r="D464" s="325"/>
      <c r="E464" s="325"/>
    </row>
    <row r="465" spans="2:5" ht="12.75">
      <c r="B465" s="47" t="s">
        <v>160</v>
      </c>
      <c r="C465" s="47" t="s">
        <v>28</v>
      </c>
      <c r="D465" s="323"/>
      <c r="E465" s="323"/>
    </row>
    <row r="466" spans="2:5" ht="12.75">
      <c r="B466" s="47" t="s">
        <v>160</v>
      </c>
      <c r="C466" s="47" t="s">
        <v>29</v>
      </c>
      <c r="D466" s="323"/>
      <c r="E466" s="323"/>
    </row>
    <row r="467" spans="2:5" ht="12.75">
      <c r="B467" s="47" t="s">
        <v>160</v>
      </c>
      <c r="C467" s="47" t="s">
        <v>31</v>
      </c>
      <c r="D467" s="324"/>
      <c r="E467" s="324"/>
    </row>
    <row r="468" spans="2:5" ht="12.75">
      <c r="B468" s="47" t="s">
        <v>160</v>
      </c>
      <c r="C468" s="47" t="s">
        <v>32</v>
      </c>
      <c r="D468" s="325"/>
      <c r="E468" s="325"/>
    </row>
    <row r="469" spans="2:5" ht="13.5" thickBot="1">
      <c r="B469" s="47" t="s">
        <v>160</v>
      </c>
      <c r="C469" s="47" t="s">
        <v>33</v>
      </c>
      <c r="D469" s="326"/>
      <c r="E469" s="326"/>
    </row>
    <row r="470" spans="2:5" ht="12.75">
      <c r="B470" s="47" t="s">
        <v>161</v>
      </c>
      <c r="C470" s="47" t="s">
        <v>7</v>
      </c>
      <c r="D470" s="317"/>
      <c r="E470" s="317"/>
    </row>
    <row r="471" spans="2:5" ht="12.75">
      <c r="B471" s="47" t="s">
        <v>161</v>
      </c>
      <c r="C471" s="47" t="s">
        <v>10</v>
      </c>
      <c r="D471" s="318"/>
      <c r="E471" s="318"/>
    </row>
    <row r="472" spans="2:5" ht="12.75">
      <c r="B472" s="47" t="s">
        <v>161</v>
      </c>
      <c r="C472" s="47" t="s">
        <v>11</v>
      </c>
      <c r="D472" s="318"/>
      <c r="E472" s="318"/>
    </row>
    <row r="473" spans="2:5" ht="12.75">
      <c r="B473" s="47" t="s">
        <v>161</v>
      </c>
      <c r="C473" s="47" t="s">
        <v>13</v>
      </c>
      <c r="D473" s="319"/>
      <c r="E473" s="319"/>
    </row>
    <row r="474" spans="2:5" ht="12.75">
      <c r="B474" s="47" t="s">
        <v>161</v>
      </c>
      <c r="C474" s="47" t="s">
        <v>15</v>
      </c>
      <c r="D474" s="320"/>
      <c r="E474" s="320"/>
    </row>
    <row r="475" spans="2:5" ht="12.75">
      <c r="B475" s="47" t="s">
        <v>161</v>
      </c>
      <c r="C475" s="47" t="s">
        <v>18</v>
      </c>
      <c r="D475" s="318"/>
      <c r="E475" s="318"/>
    </row>
    <row r="476" spans="2:5" ht="12.75">
      <c r="B476" s="47" t="s">
        <v>161</v>
      </c>
      <c r="C476" s="47" t="s">
        <v>20</v>
      </c>
      <c r="D476" s="318"/>
      <c r="E476" s="318"/>
    </row>
    <row r="477" spans="2:5" ht="12.75">
      <c r="B477" s="47" t="s">
        <v>161</v>
      </c>
      <c r="C477" s="47" t="s">
        <v>22</v>
      </c>
      <c r="D477" s="319"/>
      <c r="E477" s="319"/>
    </row>
    <row r="478" spans="2:5" ht="12.75">
      <c r="B478" s="47" t="s">
        <v>161</v>
      </c>
      <c r="C478" s="47" t="s">
        <v>23</v>
      </c>
      <c r="D478" s="320"/>
      <c r="E478" s="320"/>
    </row>
    <row r="479" spans="2:5" ht="12.75">
      <c r="B479" s="47" t="s">
        <v>161</v>
      </c>
      <c r="C479" s="47" t="s">
        <v>24</v>
      </c>
      <c r="D479" s="318"/>
      <c r="E479" s="318"/>
    </row>
    <row r="480" spans="2:5" ht="12.75">
      <c r="B480" s="47" t="s">
        <v>161</v>
      </c>
      <c r="C480" s="47" t="s">
        <v>25</v>
      </c>
      <c r="D480" s="318"/>
      <c r="E480" s="318"/>
    </row>
    <row r="481" spans="2:5" ht="12.75">
      <c r="B481" s="47" t="s">
        <v>161</v>
      </c>
      <c r="C481" s="47" t="s">
        <v>26</v>
      </c>
      <c r="D481" s="319"/>
      <c r="E481" s="319"/>
    </row>
    <row r="482" spans="2:5" ht="12.75">
      <c r="B482" s="47" t="s">
        <v>161</v>
      </c>
      <c r="C482" s="47" t="s">
        <v>27</v>
      </c>
      <c r="D482" s="320"/>
      <c r="E482" s="320"/>
    </row>
    <row r="483" spans="2:5" ht="12.75">
      <c r="B483" s="47" t="s">
        <v>161</v>
      </c>
      <c r="C483" s="47" t="s">
        <v>28</v>
      </c>
      <c r="D483" s="318"/>
      <c r="E483" s="318"/>
    </row>
    <row r="484" spans="2:5" ht="12.75">
      <c r="B484" s="47" t="s">
        <v>161</v>
      </c>
      <c r="C484" s="47" t="s">
        <v>29</v>
      </c>
      <c r="D484" s="318"/>
      <c r="E484" s="318"/>
    </row>
    <row r="485" spans="2:5" ht="12.75">
      <c r="B485" s="47" t="s">
        <v>161</v>
      </c>
      <c r="C485" s="47" t="s">
        <v>31</v>
      </c>
      <c r="D485" s="319"/>
      <c r="E485" s="319"/>
    </row>
    <row r="486" spans="2:5" ht="12.75">
      <c r="B486" s="47" t="s">
        <v>161</v>
      </c>
      <c r="C486" s="47" t="s">
        <v>32</v>
      </c>
      <c r="D486" s="320"/>
      <c r="E486" s="320"/>
    </row>
    <row r="487" spans="2:5" ht="13.5" thickBot="1">
      <c r="B487" s="47" t="s">
        <v>161</v>
      </c>
      <c r="C487" s="47" t="s">
        <v>33</v>
      </c>
      <c r="D487" s="321"/>
      <c r="E487" s="321"/>
    </row>
    <row r="488" spans="2:5" ht="12.75">
      <c r="B488" s="47" t="s">
        <v>162</v>
      </c>
      <c r="C488" s="47" t="s">
        <v>7</v>
      </c>
      <c r="D488" s="322"/>
      <c r="E488" s="322"/>
    </row>
    <row r="489" spans="2:5" ht="12.75">
      <c r="B489" s="47" t="s">
        <v>162</v>
      </c>
      <c r="C489" s="47" t="s">
        <v>10</v>
      </c>
      <c r="D489" s="323"/>
      <c r="E489" s="323"/>
    </row>
    <row r="490" spans="2:5" ht="12.75">
      <c r="B490" s="47" t="s">
        <v>162</v>
      </c>
      <c r="C490" s="47" t="s">
        <v>11</v>
      </c>
      <c r="D490" s="323"/>
      <c r="E490" s="323"/>
    </row>
    <row r="491" spans="2:5" ht="12.75">
      <c r="B491" s="47" t="s">
        <v>162</v>
      </c>
      <c r="C491" s="47" t="s">
        <v>13</v>
      </c>
      <c r="D491" s="324"/>
      <c r="E491" s="324"/>
    </row>
    <row r="492" spans="2:5" ht="12.75">
      <c r="B492" s="47" t="s">
        <v>162</v>
      </c>
      <c r="C492" s="47" t="s">
        <v>15</v>
      </c>
      <c r="D492" s="325"/>
      <c r="E492" s="325"/>
    </row>
    <row r="493" spans="2:5" ht="12.75">
      <c r="B493" s="47" t="s">
        <v>162</v>
      </c>
      <c r="C493" s="47" t="s">
        <v>18</v>
      </c>
      <c r="D493" s="323"/>
      <c r="E493" s="323"/>
    </row>
    <row r="494" spans="2:5" ht="12.75">
      <c r="B494" s="47" t="s">
        <v>162</v>
      </c>
      <c r="C494" s="47" t="s">
        <v>20</v>
      </c>
      <c r="D494" s="323"/>
      <c r="E494" s="323"/>
    </row>
    <row r="495" spans="2:5" ht="12.75">
      <c r="B495" s="47" t="s">
        <v>162</v>
      </c>
      <c r="C495" s="47" t="s">
        <v>22</v>
      </c>
      <c r="D495" s="324"/>
      <c r="E495" s="324"/>
    </row>
    <row r="496" spans="2:5" ht="12.75">
      <c r="B496" s="47" t="s">
        <v>162</v>
      </c>
      <c r="C496" s="47" t="s">
        <v>23</v>
      </c>
      <c r="D496" s="325"/>
      <c r="E496" s="325"/>
    </row>
    <row r="497" spans="2:5" ht="12.75">
      <c r="B497" s="47" t="s">
        <v>162</v>
      </c>
      <c r="C497" s="47" t="s">
        <v>24</v>
      </c>
      <c r="D497" s="323"/>
      <c r="E497" s="323"/>
    </row>
    <row r="498" spans="2:5" ht="12.75">
      <c r="B498" s="47" t="s">
        <v>162</v>
      </c>
      <c r="C498" s="47" t="s">
        <v>25</v>
      </c>
      <c r="D498" s="323"/>
      <c r="E498" s="323"/>
    </row>
    <row r="499" spans="2:5" ht="12.75">
      <c r="B499" s="47" t="s">
        <v>162</v>
      </c>
      <c r="C499" s="47" t="s">
        <v>26</v>
      </c>
      <c r="D499" s="324"/>
      <c r="E499" s="324"/>
    </row>
    <row r="500" spans="2:5" ht="12.75">
      <c r="B500" s="47" t="s">
        <v>162</v>
      </c>
      <c r="C500" s="47" t="s">
        <v>27</v>
      </c>
      <c r="D500" s="325"/>
      <c r="E500" s="325"/>
    </row>
    <row r="501" spans="2:5" ht="12.75">
      <c r="B501" s="47" t="s">
        <v>162</v>
      </c>
      <c r="C501" s="47" t="s">
        <v>28</v>
      </c>
      <c r="D501" s="323"/>
      <c r="E501" s="323"/>
    </row>
    <row r="502" spans="2:5" ht="12.75">
      <c r="B502" s="47" t="s">
        <v>162</v>
      </c>
      <c r="C502" s="47" t="s">
        <v>29</v>
      </c>
      <c r="D502" s="323"/>
      <c r="E502" s="323"/>
    </row>
    <row r="503" spans="2:5" ht="12.75">
      <c r="B503" s="47" t="s">
        <v>162</v>
      </c>
      <c r="C503" s="47" t="s">
        <v>31</v>
      </c>
      <c r="D503" s="324"/>
      <c r="E503" s="324"/>
    </row>
    <row r="504" spans="2:5" ht="12.75">
      <c r="B504" s="47" t="s">
        <v>162</v>
      </c>
      <c r="C504" s="47" t="s">
        <v>32</v>
      </c>
      <c r="D504" s="325"/>
      <c r="E504" s="325"/>
    </row>
    <row r="505" spans="2:5" ht="13.5" thickBot="1">
      <c r="B505" s="47" t="s">
        <v>162</v>
      </c>
      <c r="C505" s="47" t="s">
        <v>33</v>
      </c>
      <c r="D505" s="326"/>
      <c r="E505" s="326"/>
    </row>
    <row r="506" spans="2:5" ht="12.75">
      <c r="B506" s="47" t="s">
        <v>163</v>
      </c>
      <c r="C506" s="47" t="s">
        <v>7</v>
      </c>
      <c r="D506" s="317"/>
      <c r="E506" s="317"/>
    </row>
    <row r="507" spans="2:5" ht="12.75">
      <c r="B507" s="47" t="s">
        <v>163</v>
      </c>
      <c r="C507" s="47" t="s">
        <v>10</v>
      </c>
      <c r="D507" s="318"/>
      <c r="E507" s="318"/>
    </row>
    <row r="508" spans="2:5" ht="12.75">
      <c r="B508" s="47" t="s">
        <v>163</v>
      </c>
      <c r="C508" s="47" t="s">
        <v>11</v>
      </c>
      <c r="D508" s="318"/>
      <c r="E508" s="318"/>
    </row>
    <row r="509" spans="2:5" ht="12.75">
      <c r="B509" s="47" t="s">
        <v>163</v>
      </c>
      <c r="C509" s="47" t="s">
        <v>13</v>
      </c>
      <c r="D509" s="319"/>
      <c r="E509" s="319"/>
    </row>
    <row r="510" spans="2:5" ht="12.75">
      <c r="B510" s="47" t="s">
        <v>163</v>
      </c>
      <c r="C510" s="47" t="s">
        <v>15</v>
      </c>
      <c r="D510" s="320"/>
      <c r="E510" s="320"/>
    </row>
    <row r="511" spans="2:5" ht="12.75">
      <c r="B511" s="47" t="s">
        <v>163</v>
      </c>
      <c r="C511" s="47" t="s">
        <v>18</v>
      </c>
      <c r="D511" s="318"/>
      <c r="E511" s="318"/>
    </row>
    <row r="512" spans="2:5" ht="12.75">
      <c r="B512" s="47" t="s">
        <v>163</v>
      </c>
      <c r="C512" s="47" t="s">
        <v>20</v>
      </c>
      <c r="D512" s="318"/>
      <c r="E512" s="318"/>
    </row>
    <row r="513" spans="2:5" ht="12.75">
      <c r="B513" s="47" t="s">
        <v>163</v>
      </c>
      <c r="C513" s="47" t="s">
        <v>22</v>
      </c>
      <c r="D513" s="319"/>
      <c r="E513" s="319"/>
    </row>
    <row r="514" spans="2:5" ht="12.75">
      <c r="B514" s="47" t="s">
        <v>163</v>
      </c>
      <c r="C514" s="47" t="s">
        <v>23</v>
      </c>
      <c r="D514" s="320"/>
      <c r="E514" s="320"/>
    </row>
    <row r="515" spans="2:5" ht="12.75">
      <c r="B515" s="47" t="s">
        <v>163</v>
      </c>
      <c r="C515" s="47" t="s">
        <v>24</v>
      </c>
      <c r="D515" s="318"/>
      <c r="E515" s="318"/>
    </row>
    <row r="516" spans="2:5" ht="12.75">
      <c r="B516" s="47" t="s">
        <v>163</v>
      </c>
      <c r="C516" s="47" t="s">
        <v>25</v>
      </c>
      <c r="D516" s="318"/>
      <c r="E516" s="318"/>
    </row>
    <row r="517" spans="2:5" ht="12.75">
      <c r="B517" s="47" t="s">
        <v>163</v>
      </c>
      <c r="C517" s="47" t="s">
        <v>26</v>
      </c>
      <c r="D517" s="319"/>
      <c r="E517" s="319"/>
    </row>
    <row r="518" spans="2:5" ht="12.75">
      <c r="B518" s="47" t="s">
        <v>163</v>
      </c>
      <c r="C518" s="47" t="s">
        <v>27</v>
      </c>
      <c r="D518" s="320"/>
      <c r="E518" s="320"/>
    </row>
    <row r="519" spans="2:5" ht="12.75">
      <c r="B519" s="47" t="s">
        <v>163</v>
      </c>
      <c r="C519" s="47" t="s">
        <v>28</v>
      </c>
      <c r="D519" s="318"/>
      <c r="E519" s="318"/>
    </row>
    <row r="520" spans="2:5" ht="12.75">
      <c r="B520" s="47" t="s">
        <v>163</v>
      </c>
      <c r="C520" s="47" t="s">
        <v>29</v>
      </c>
      <c r="D520" s="318"/>
      <c r="E520" s="318"/>
    </row>
    <row r="521" spans="2:5" ht="12.75">
      <c r="B521" s="47" t="s">
        <v>163</v>
      </c>
      <c r="C521" s="47" t="s">
        <v>31</v>
      </c>
      <c r="D521" s="319"/>
      <c r="E521" s="319"/>
    </row>
    <row r="522" spans="2:5" ht="12.75">
      <c r="B522" s="47" t="s">
        <v>163</v>
      </c>
      <c r="C522" s="47" t="s">
        <v>32</v>
      </c>
      <c r="D522" s="320"/>
      <c r="E522" s="320"/>
    </row>
    <row r="523" spans="2:5" ht="13.5" thickBot="1">
      <c r="B523" s="47" t="s">
        <v>163</v>
      </c>
      <c r="C523" s="47" t="s">
        <v>33</v>
      </c>
      <c r="D523" s="321"/>
      <c r="E523" s="321"/>
    </row>
    <row r="524" spans="2:5" ht="12.75">
      <c r="B524" s="47" t="s">
        <v>164</v>
      </c>
      <c r="C524" s="47" t="s">
        <v>7</v>
      </c>
      <c r="D524" s="322"/>
      <c r="E524" s="322"/>
    </row>
    <row r="525" spans="2:5" ht="12.75">
      <c r="B525" s="47" t="s">
        <v>164</v>
      </c>
      <c r="C525" s="47" t="s">
        <v>10</v>
      </c>
      <c r="D525" s="323"/>
      <c r="E525" s="323"/>
    </row>
    <row r="526" spans="2:5" ht="12.75">
      <c r="B526" s="47" t="s">
        <v>164</v>
      </c>
      <c r="C526" s="47" t="s">
        <v>11</v>
      </c>
      <c r="D526" s="323"/>
      <c r="E526" s="323"/>
    </row>
    <row r="527" spans="2:5" ht="12.75">
      <c r="B527" s="47" t="s">
        <v>164</v>
      </c>
      <c r="C527" s="47" t="s">
        <v>13</v>
      </c>
      <c r="D527" s="324"/>
      <c r="E527" s="324"/>
    </row>
    <row r="528" spans="2:5" ht="12.75">
      <c r="B528" s="47" t="s">
        <v>164</v>
      </c>
      <c r="C528" s="47" t="s">
        <v>15</v>
      </c>
      <c r="D528" s="325"/>
      <c r="E528" s="325"/>
    </row>
    <row r="529" spans="2:5" ht="12.75">
      <c r="B529" s="47" t="s">
        <v>164</v>
      </c>
      <c r="C529" s="47" t="s">
        <v>18</v>
      </c>
      <c r="D529" s="323"/>
      <c r="E529" s="323"/>
    </row>
    <row r="530" spans="2:5" ht="12.75">
      <c r="B530" s="47" t="s">
        <v>164</v>
      </c>
      <c r="C530" s="47" t="s">
        <v>20</v>
      </c>
      <c r="D530" s="323"/>
      <c r="E530" s="323"/>
    </row>
    <row r="531" spans="2:5" ht="12.75">
      <c r="B531" s="47" t="s">
        <v>164</v>
      </c>
      <c r="C531" s="47" t="s">
        <v>22</v>
      </c>
      <c r="D531" s="324"/>
      <c r="E531" s="324"/>
    </row>
    <row r="532" spans="2:5" ht="12.75">
      <c r="B532" s="47" t="s">
        <v>164</v>
      </c>
      <c r="C532" s="47" t="s">
        <v>23</v>
      </c>
      <c r="D532" s="325"/>
      <c r="E532" s="325"/>
    </row>
    <row r="533" spans="2:5" ht="12.75">
      <c r="B533" s="47" t="s">
        <v>164</v>
      </c>
      <c r="C533" s="47" t="s">
        <v>24</v>
      </c>
      <c r="D533" s="323"/>
      <c r="E533" s="323"/>
    </row>
    <row r="534" spans="2:5" ht="12.75">
      <c r="B534" s="47" t="s">
        <v>164</v>
      </c>
      <c r="C534" s="47" t="s">
        <v>25</v>
      </c>
      <c r="D534" s="323"/>
      <c r="E534" s="323"/>
    </row>
    <row r="535" spans="2:5" ht="12.75">
      <c r="B535" s="47" t="s">
        <v>164</v>
      </c>
      <c r="C535" s="47" t="s">
        <v>26</v>
      </c>
      <c r="D535" s="324"/>
      <c r="E535" s="324"/>
    </row>
    <row r="536" spans="2:5" ht="12.75">
      <c r="B536" s="47" t="s">
        <v>164</v>
      </c>
      <c r="C536" s="47" t="s">
        <v>27</v>
      </c>
      <c r="D536" s="325"/>
      <c r="E536" s="325"/>
    </row>
    <row r="537" spans="2:5" ht="12.75">
      <c r="B537" s="47" t="s">
        <v>164</v>
      </c>
      <c r="C537" s="47" t="s">
        <v>28</v>
      </c>
      <c r="D537" s="323"/>
      <c r="E537" s="323"/>
    </row>
    <row r="538" spans="2:5" ht="12.75">
      <c r="B538" s="47" t="s">
        <v>164</v>
      </c>
      <c r="C538" s="47" t="s">
        <v>29</v>
      </c>
      <c r="D538" s="323"/>
      <c r="E538" s="323"/>
    </row>
    <row r="539" spans="2:5" ht="12.75">
      <c r="B539" s="47" t="s">
        <v>164</v>
      </c>
      <c r="C539" s="47" t="s">
        <v>31</v>
      </c>
      <c r="D539" s="324"/>
      <c r="E539" s="324"/>
    </row>
    <row r="540" spans="2:5" ht="12.75">
      <c r="B540" s="47" t="s">
        <v>164</v>
      </c>
      <c r="C540" s="47" t="s">
        <v>32</v>
      </c>
      <c r="D540" s="325"/>
      <c r="E540" s="325"/>
    </row>
    <row r="541" spans="2:5" ht="13.5" thickBot="1">
      <c r="B541" s="47" t="s">
        <v>164</v>
      </c>
      <c r="C541" s="47" t="s">
        <v>33</v>
      </c>
      <c r="D541" s="326"/>
      <c r="E541" s="326"/>
    </row>
    <row r="542" spans="2:5" ht="12.75">
      <c r="B542" s="47" t="s">
        <v>165</v>
      </c>
      <c r="C542" s="47" t="s">
        <v>7</v>
      </c>
      <c r="D542" s="317"/>
      <c r="E542" s="317"/>
    </row>
    <row r="543" spans="2:5" ht="12.75">
      <c r="B543" s="47" t="s">
        <v>165</v>
      </c>
      <c r="C543" s="47" t="s">
        <v>10</v>
      </c>
      <c r="D543" s="318"/>
      <c r="E543" s="318"/>
    </row>
    <row r="544" spans="2:5" ht="12.75">
      <c r="B544" s="47" t="s">
        <v>165</v>
      </c>
      <c r="C544" s="47" t="s">
        <v>11</v>
      </c>
      <c r="D544" s="318"/>
      <c r="E544" s="318"/>
    </row>
    <row r="545" spans="2:5" ht="12.75">
      <c r="B545" s="47" t="s">
        <v>165</v>
      </c>
      <c r="C545" s="47" t="s">
        <v>13</v>
      </c>
      <c r="D545" s="319"/>
      <c r="E545" s="319"/>
    </row>
    <row r="546" spans="2:5" ht="12.75">
      <c r="B546" s="47" t="s">
        <v>165</v>
      </c>
      <c r="C546" s="47" t="s">
        <v>15</v>
      </c>
      <c r="D546" s="320"/>
      <c r="E546" s="320"/>
    </row>
    <row r="547" spans="2:5" ht="12.75">
      <c r="B547" s="47" t="s">
        <v>165</v>
      </c>
      <c r="C547" s="47" t="s">
        <v>18</v>
      </c>
      <c r="D547" s="318"/>
      <c r="E547" s="318"/>
    </row>
    <row r="548" spans="2:5" ht="12.75">
      <c r="B548" s="47" t="s">
        <v>165</v>
      </c>
      <c r="C548" s="47" t="s">
        <v>20</v>
      </c>
      <c r="D548" s="318"/>
      <c r="E548" s="318"/>
    </row>
    <row r="549" spans="2:5" ht="12.75">
      <c r="B549" s="47" t="s">
        <v>165</v>
      </c>
      <c r="C549" s="47" t="s">
        <v>22</v>
      </c>
      <c r="D549" s="319"/>
      <c r="E549" s="319"/>
    </row>
    <row r="550" spans="2:5" ht="12.75">
      <c r="B550" s="47" t="s">
        <v>165</v>
      </c>
      <c r="C550" s="47" t="s">
        <v>23</v>
      </c>
      <c r="D550" s="320"/>
      <c r="E550" s="320"/>
    </row>
    <row r="551" spans="2:5" ht="12.75">
      <c r="B551" s="47" t="s">
        <v>165</v>
      </c>
      <c r="C551" s="47" t="s">
        <v>24</v>
      </c>
      <c r="D551" s="318"/>
      <c r="E551" s="318"/>
    </row>
    <row r="552" spans="2:5" ht="12.75">
      <c r="B552" s="47" t="s">
        <v>165</v>
      </c>
      <c r="C552" s="47" t="s">
        <v>25</v>
      </c>
      <c r="D552" s="318"/>
      <c r="E552" s="318"/>
    </row>
    <row r="553" spans="2:5" ht="12.75">
      <c r="B553" s="47" t="s">
        <v>165</v>
      </c>
      <c r="C553" s="47" t="s">
        <v>26</v>
      </c>
      <c r="D553" s="319"/>
      <c r="E553" s="319"/>
    </row>
    <row r="554" spans="2:5" ht="12.75">
      <c r="B554" s="47" t="s">
        <v>165</v>
      </c>
      <c r="C554" s="47" t="s">
        <v>27</v>
      </c>
      <c r="D554" s="320"/>
      <c r="E554" s="320"/>
    </row>
    <row r="555" spans="2:5" ht="12.75">
      <c r="B555" s="47" t="s">
        <v>165</v>
      </c>
      <c r="C555" s="47" t="s">
        <v>28</v>
      </c>
      <c r="D555" s="318"/>
      <c r="E555" s="318"/>
    </row>
    <row r="556" spans="2:5" ht="12.75">
      <c r="B556" s="47" t="s">
        <v>165</v>
      </c>
      <c r="C556" s="47" t="s">
        <v>29</v>
      </c>
      <c r="D556" s="318"/>
      <c r="E556" s="318"/>
    </row>
    <row r="557" spans="2:5" ht="12.75">
      <c r="B557" s="47" t="s">
        <v>165</v>
      </c>
      <c r="C557" s="47" t="s">
        <v>31</v>
      </c>
      <c r="D557" s="319"/>
      <c r="E557" s="319"/>
    </row>
    <row r="558" spans="2:5" ht="12.75">
      <c r="B558" s="47" t="s">
        <v>165</v>
      </c>
      <c r="C558" s="47" t="s">
        <v>32</v>
      </c>
      <c r="D558" s="320"/>
      <c r="E558" s="320"/>
    </row>
    <row r="559" spans="2:5" ht="13.5" thickBot="1">
      <c r="B559" s="47" t="s">
        <v>165</v>
      </c>
      <c r="C559" s="47" t="s">
        <v>33</v>
      </c>
      <c r="D559" s="321"/>
      <c r="E559" s="321"/>
    </row>
    <row r="560" spans="2:5" ht="12.75">
      <c r="B560" s="47" t="s">
        <v>166</v>
      </c>
      <c r="C560" s="47" t="s">
        <v>7</v>
      </c>
      <c r="D560" s="322"/>
      <c r="E560" s="322"/>
    </row>
    <row r="561" spans="2:5" ht="12.75">
      <c r="B561" s="47" t="s">
        <v>166</v>
      </c>
      <c r="C561" s="47" t="s">
        <v>10</v>
      </c>
      <c r="D561" s="323"/>
      <c r="E561" s="323"/>
    </row>
    <row r="562" spans="2:5" ht="12.75">
      <c r="B562" s="47" t="s">
        <v>166</v>
      </c>
      <c r="C562" s="47" t="s">
        <v>11</v>
      </c>
      <c r="D562" s="323"/>
      <c r="E562" s="323"/>
    </row>
    <row r="563" spans="2:5" ht="12.75">
      <c r="B563" s="47" t="s">
        <v>166</v>
      </c>
      <c r="C563" s="47" t="s">
        <v>13</v>
      </c>
      <c r="D563" s="324"/>
      <c r="E563" s="324"/>
    </row>
    <row r="564" spans="2:5" ht="12.75">
      <c r="B564" s="47" t="s">
        <v>166</v>
      </c>
      <c r="C564" s="47" t="s">
        <v>15</v>
      </c>
      <c r="D564" s="325"/>
      <c r="E564" s="325"/>
    </row>
    <row r="565" spans="2:5" ht="12.75">
      <c r="B565" s="47" t="s">
        <v>166</v>
      </c>
      <c r="C565" s="47" t="s">
        <v>18</v>
      </c>
      <c r="D565" s="323"/>
      <c r="E565" s="323"/>
    </row>
    <row r="566" spans="2:5" ht="12.75">
      <c r="B566" s="47" t="s">
        <v>166</v>
      </c>
      <c r="C566" s="47" t="s">
        <v>20</v>
      </c>
      <c r="D566" s="323"/>
      <c r="E566" s="323"/>
    </row>
    <row r="567" spans="2:5" ht="12.75">
      <c r="B567" s="47" t="s">
        <v>166</v>
      </c>
      <c r="C567" s="47" t="s">
        <v>22</v>
      </c>
      <c r="D567" s="324"/>
      <c r="E567" s="324"/>
    </row>
    <row r="568" spans="2:5" ht="12.75">
      <c r="B568" s="47" t="s">
        <v>166</v>
      </c>
      <c r="C568" s="47" t="s">
        <v>23</v>
      </c>
      <c r="D568" s="325"/>
      <c r="E568" s="325"/>
    </row>
    <row r="569" spans="2:5" ht="12.75">
      <c r="B569" s="47" t="s">
        <v>166</v>
      </c>
      <c r="C569" s="47" t="s">
        <v>24</v>
      </c>
      <c r="D569" s="323"/>
      <c r="E569" s="323"/>
    </row>
    <row r="570" spans="2:5" ht="12.75">
      <c r="B570" s="47" t="s">
        <v>166</v>
      </c>
      <c r="C570" s="47" t="s">
        <v>25</v>
      </c>
      <c r="D570" s="323"/>
      <c r="E570" s="323"/>
    </row>
    <row r="571" spans="2:5" ht="12.75">
      <c r="B571" s="47" t="s">
        <v>166</v>
      </c>
      <c r="C571" s="47" t="s">
        <v>26</v>
      </c>
      <c r="D571" s="324"/>
      <c r="E571" s="324"/>
    </row>
    <row r="572" spans="2:5" ht="12.75">
      <c r="B572" s="47" t="s">
        <v>166</v>
      </c>
      <c r="C572" s="47" t="s">
        <v>27</v>
      </c>
      <c r="D572" s="325"/>
      <c r="E572" s="325"/>
    </row>
    <row r="573" spans="2:5" ht="12.75">
      <c r="B573" s="47" t="s">
        <v>166</v>
      </c>
      <c r="C573" s="47" t="s">
        <v>28</v>
      </c>
      <c r="D573" s="323"/>
      <c r="E573" s="323"/>
    </row>
    <row r="574" spans="2:5" ht="12.75">
      <c r="B574" s="47" t="s">
        <v>166</v>
      </c>
      <c r="C574" s="47" t="s">
        <v>29</v>
      </c>
      <c r="D574" s="323"/>
      <c r="E574" s="323"/>
    </row>
    <row r="575" spans="2:5" ht="12.75">
      <c r="B575" s="47" t="s">
        <v>166</v>
      </c>
      <c r="C575" s="47" t="s">
        <v>31</v>
      </c>
      <c r="D575" s="324"/>
      <c r="E575" s="324"/>
    </row>
    <row r="576" spans="2:5" ht="12.75">
      <c r="B576" s="47" t="s">
        <v>166</v>
      </c>
      <c r="C576" s="47" t="s">
        <v>32</v>
      </c>
      <c r="D576" s="325"/>
      <c r="E576" s="325"/>
    </row>
    <row r="577" spans="2:5" ht="13.5" thickBot="1">
      <c r="B577" s="47" t="s">
        <v>166</v>
      </c>
      <c r="C577" s="47" t="s">
        <v>33</v>
      </c>
      <c r="D577" s="326"/>
      <c r="E577" s="326"/>
    </row>
    <row r="578" spans="2:5" ht="12.75">
      <c r="B578" s="47" t="s">
        <v>167</v>
      </c>
      <c r="C578" s="47" t="s">
        <v>7</v>
      </c>
      <c r="D578" s="317"/>
      <c r="E578" s="317"/>
    </row>
    <row r="579" spans="2:5" ht="12.75">
      <c r="B579" s="47" t="s">
        <v>167</v>
      </c>
      <c r="C579" s="47" t="s">
        <v>10</v>
      </c>
      <c r="D579" s="318"/>
      <c r="E579" s="318"/>
    </row>
    <row r="580" spans="2:5" ht="12.75">
      <c r="B580" s="47" t="s">
        <v>167</v>
      </c>
      <c r="C580" s="47" t="s">
        <v>11</v>
      </c>
      <c r="D580" s="318"/>
      <c r="E580" s="318"/>
    </row>
    <row r="581" spans="2:5" ht="12.75">
      <c r="B581" s="47" t="s">
        <v>167</v>
      </c>
      <c r="C581" s="47" t="s">
        <v>13</v>
      </c>
      <c r="D581" s="319"/>
      <c r="E581" s="319"/>
    </row>
    <row r="582" spans="2:5" ht="12.75">
      <c r="B582" s="47" t="s">
        <v>167</v>
      </c>
      <c r="C582" s="47" t="s">
        <v>15</v>
      </c>
      <c r="D582" s="320"/>
      <c r="E582" s="320"/>
    </row>
    <row r="583" spans="2:5" ht="12.75">
      <c r="B583" s="47" t="s">
        <v>167</v>
      </c>
      <c r="C583" s="47" t="s">
        <v>18</v>
      </c>
      <c r="D583" s="318"/>
      <c r="E583" s="318"/>
    </row>
    <row r="584" spans="2:5" ht="12.75">
      <c r="B584" s="47" t="s">
        <v>167</v>
      </c>
      <c r="C584" s="47" t="s">
        <v>20</v>
      </c>
      <c r="D584" s="318"/>
      <c r="E584" s="318"/>
    </row>
    <row r="585" spans="2:5" ht="12.75">
      <c r="B585" s="47" t="s">
        <v>167</v>
      </c>
      <c r="C585" s="47" t="s">
        <v>22</v>
      </c>
      <c r="D585" s="319"/>
      <c r="E585" s="319"/>
    </row>
    <row r="586" spans="2:5" ht="12.75">
      <c r="B586" s="47" t="s">
        <v>167</v>
      </c>
      <c r="C586" s="47" t="s">
        <v>23</v>
      </c>
      <c r="D586" s="320"/>
      <c r="E586" s="320"/>
    </row>
    <row r="587" spans="2:5" ht="12.75">
      <c r="B587" s="47" t="s">
        <v>167</v>
      </c>
      <c r="C587" s="47" t="s">
        <v>24</v>
      </c>
      <c r="D587" s="318"/>
      <c r="E587" s="318"/>
    </row>
    <row r="588" spans="2:5" ht="12.75">
      <c r="B588" s="47" t="s">
        <v>167</v>
      </c>
      <c r="C588" s="47" t="s">
        <v>25</v>
      </c>
      <c r="D588" s="318"/>
      <c r="E588" s="318"/>
    </row>
    <row r="589" spans="2:5" ht="12.75">
      <c r="B589" s="47" t="s">
        <v>167</v>
      </c>
      <c r="C589" s="47" t="s">
        <v>26</v>
      </c>
      <c r="D589" s="319"/>
      <c r="E589" s="319"/>
    </row>
    <row r="590" spans="2:5" ht="12.75">
      <c r="B590" s="47" t="s">
        <v>167</v>
      </c>
      <c r="C590" s="47" t="s">
        <v>27</v>
      </c>
      <c r="D590" s="320"/>
      <c r="E590" s="320"/>
    </row>
    <row r="591" spans="2:5" ht="12.75">
      <c r="B591" s="47" t="s">
        <v>167</v>
      </c>
      <c r="C591" s="47" t="s">
        <v>28</v>
      </c>
      <c r="D591" s="318"/>
      <c r="E591" s="318"/>
    </row>
    <row r="592" spans="2:5" ht="12.75">
      <c r="B592" s="47" t="s">
        <v>167</v>
      </c>
      <c r="C592" s="47" t="s">
        <v>29</v>
      </c>
      <c r="D592" s="318"/>
      <c r="E592" s="318"/>
    </row>
    <row r="593" spans="2:5" ht="12.75">
      <c r="B593" s="47" t="s">
        <v>167</v>
      </c>
      <c r="C593" s="47" t="s">
        <v>31</v>
      </c>
      <c r="D593" s="319"/>
      <c r="E593" s="319"/>
    </row>
    <row r="594" spans="2:5" ht="12.75">
      <c r="B594" s="47" t="s">
        <v>167</v>
      </c>
      <c r="C594" s="47" t="s">
        <v>32</v>
      </c>
      <c r="D594" s="320"/>
      <c r="E594" s="320"/>
    </row>
    <row r="595" spans="2:5" ht="13.5" thickBot="1">
      <c r="B595" s="47" t="s">
        <v>167</v>
      </c>
      <c r="C595" s="47" t="s">
        <v>33</v>
      </c>
      <c r="D595" s="321"/>
      <c r="E595" s="321"/>
    </row>
    <row r="596" spans="2:5" ht="12.75">
      <c r="B596" s="47" t="s">
        <v>168</v>
      </c>
      <c r="C596" s="47" t="s">
        <v>7</v>
      </c>
      <c r="D596" s="322"/>
      <c r="E596" s="322"/>
    </row>
    <row r="597" spans="2:5" ht="12.75">
      <c r="B597" s="47" t="s">
        <v>168</v>
      </c>
      <c r="C597" s="47" t="s">
        <v>10</v>
      </c>
      <c r="D597" s="323"/>
      <c r="E597" s="323"/>
    </row>
    <row r="598" spans="2:5" ht="12.75">
      <c r="B598" s="47" t="s">
        <v>168</v>
      </c>
      <c r="C598" s="47" t="s">
        <v>11</v>
      </c>
      <c r="D598" s="323"/>
      <c r="E598" s="323"/>
    </row>
    <row r="599" spans="2:5" ht="12.75">
      <c r="B599" s="47" t="s">
        <v>168</v>
      </c>
      <c r="C599" s="47" t="s">
        <v>13</v>
      </c>
      <c r="D599" s="324"/>
      <c r="E599" s="324"/>
    </row>
    <row r="600" spans="2:5" ht="12.75">
      <c r="B600" s="47" t="s">
        <v>168</v>
      </c>
      <c r="C600" s="47" t="s">
        <v>15</v>
      </c>
      <c r="D600" s="325"/>
      <c r="E600" s="325"/>
    </row>
    <row r="601" spans="2:5" ht="12.75">
      <c r="B601" s="47" t="s">
        <v>168</v>
      </c>
      <c r="C601" s="47" t="s">
        <v>18</v>
      </c>
      <c r="D601" s="323"/>
      <c r="E601" s="323"/>
    </row>
    <row r="602" spans="2:5" ht="12.75">
      <c r="B602" s="47" t="s">
        <v>168</v>
      </c>
      <c r="C602" s="47" t="s">
        <v>20</v>
      </c>
      <c r="D602" s="323"/>
      <c r="E602" s="323"/>
    </row>
    <row r="603" spans="2:5" ht="12.75">
      <c r="B603" s="47" t="s">
        <v>168</v>
      </c>
      <c r="C603" s="47" t="s">
        <v>22</v>
      </c>
      <c r="D603" s="324"/>
      <c r="E603" s="324"/>
    </row>
    <row r="604" spans="2:5" ht="12.75">
      <c r="B604" s="47" t="s">
        <v>168</v>
      </c>
      <c r="C604" s="47" t="s">
        <v>23</v>
      </c>
      <c r="D604" s="325"/>
      <c r="E604" s="325"/>
    </row>
    <row r="605" spans="2:5" ht="12.75">
      <c r="B605" s="47" t="s">
        <v>168</v>
      </c>
      <c r="C605" s="47" t="s">
        <v>24</v>
      </c>
      <c r="D605" s="323"/>
      <c r="E605" s="323"/>
    </row>
    <row r="606" spans="2:5" ht="12.75">
      <c r="B606" s="47" t="s">
        <v>168</v>
      </c>
      <c r="C606" s="47" t="s">
        <v>25</v>
      </c>
      <c r="D606" s="323"/>
      <c r="E606" s="323"/>
    </row>
    <row r="607" spans="2:5" ht="12.75">
      <c r="B607" s="47" t="s">
        <v>168</v>
      </c>
      <c r="C607" s="47" t="s">
        <v>26</v>
      </c>
      <c r="D607" s="324"/>
      <c r="E607" s="324"/>
    </row>
    <row r="608" spans="2:5" ht="12.75">
      <c r="B608" s="47" t="s">
        <v>168</v>
      </c>
      <c r="C608" s="47" t="s">
        <v>27</v>
      </c>
      <c r="D608" s="325"/>
      <c r="E608" s="325"/>
    </row>
    <row r="609" spans="2:5" ht="12.75">
      <c r="B609" s="47" t="s">
        <v>168</v>
      </c>
      <c r="C609" s="47" t="s">
        <v>28</v>
      </c>
      <c r="D609" s="323"/>
      <c r="E609" s="323"/>
    </row>
    <row r="610" spans="2:5" ht="12.75">
      <c r="B610" s="47" t="s">
        <v>168</v>
      </c>
      <c r="C610" s="47" t="s">
        <v>29</v>
      </c>
      <c r="D610" s="323"/>
      <c r="E610" s="323"/>
    </row>
    <row r="611" spans="2:5" ht="12.75">
      <c r="B611" s="47" t="s">
        <v>168</v>
      </c>
      <c r="C611" s="47" t="s">
        <v>31</v>
      </c>
      <c r="D611" s="324"/>
      <c r="E611" s="324"/>
    </row>
    <row r="612" spans="2:5" ht="12.75">
      <c r="B612" s="47" t="s">
        <v>168</v>
      </c>
      <c r="C612" s="47" t="s">
        <v>32</v>
      </c>
      <c r="D612" s="325"/>
      <c r="E612" s="325"/>
    </row>
    <row r="613" spans="2:5" ht="13.5" thickBot="1">
      <c r="B613" s="47" t="s">
        <v>168</v>
      </c>
      <c r="C613" s="47" t="s">
        <v>33</v>
      </c>
      <c r="D613" s="326"/>
      <c r="E613" s="326"/>
    </row>
    <row r="614" spans="2:5" ht="12.75">
      <c r="B614" s="47" t="s">
        <v>169</v>
      </c>
      <c r="C614" s="47" t="s">
        <v>7</v>
      </c>
      <c r="D614" s="317"/>
      <c r="E614" s="317"/>
    </row>
    <row r="615" spans="2:5" ht="12.75">
      <c r="B615" s="47" t="s">
        <v>169</v>
      </c>
      <c r="C615" s="47" t="s">
        <v>10</v>
      </c>
      <c r="D615" s="318"/>
      <c r="E615" s="318"/>
    </row>
    <row r="616" spans="2:5" ht="12.75">
      <c r="B616" s="47" t="s">
        <v>169</v>
      </c>
      <c r="C616" s="47" t="s">
        <v>11</v>
      </c>
      <c r="D616" s="318"/>
      <c r="E616" s="318"/>
    </row>
    <row r="617" spans="2:5" ht="12.75">
      <c r="B617" s="47" t="s">
        <v>169</v>
      </c>
      <c r="C617" s="47" t="s">
        <v>13</v>
      </c>
      <c r="D617" s="319"/>
      <c r="E617" s="319"/>
    </row>
    <row r="618" spans="2:5" ht="12.75">
      <c r="B618" s="47" t="s">
        <v>169</v>
      </c>
      <c r="C618" s="47" t="s">
        <v>15</v>
      </c>
      <c r="D618" s="320"/>
      <c r="E618" s="320"/>
    </row>
    <row r="619" spans="2:5" ht="12.75">
      <c r="B619" s="47" t="s">
        <v>169</v>
      </c>
      <c r="C619" s="47" t="s">
        <v>18</v>
      </c>
      <c r="D619" s="318"/>
      <c r="E619" s="318"/>
    </row>
    <row r="620" spans="2:5" ht="12.75">
      <c r="B620" s="47" t="s">
        <v>169</v>
      </c>
      <c r="C620" s="47" t="s">
        <v>20</v>
      </c>
      <c r="D620" s="318"/>
      <c r="E620" s="318"/>
    </row>
    <row r="621" spans="2:5" ht="12.75">
      <c r="B621" s="47" t="s">
        <v>169</v>
      </c>
      <c r="C621" s="47" t="s">
        <v>22</v>
      </c>
      <c r="D621" s="319"/>
      <c r="E621" s="319"/>
    </row>
    <row r="622" spans="2:5" ht="12.75">
      <c r="B622" s="47" t="s">
        <v>169</v>
      </c>
      <c r="C622" s="47" t="s">
        <v>23</v>
      </c>
      <c r="D622" s="320"/>
      <c r="E622" s="320"/>
    </row>
    <row r="623" spans="2:5" ht="12.75">
      <c r="B623" s="47" t="s">
        <v>169</v>
      </c>
      <c r="C623" s="47" t="s">
        <v>24</v>
      </c>
      <c r="D623" s="318"/>
      <c r="E623" s="318"/>
    </row>
    <row r="624" spans="2:5" ht="12.75">
      <c r="B624" s="47" t="s">
        <v>169</v>
      </c>
      <c r="C624" s="47" t="s">
        <v>25</v>
      </c>
      <c r="D624" s="318"/>
      <c r="E624" s="318"/>
    </row>
    <row r="625" spans="2:5" ht="12.75">
      <c r="B625" s="47" t="s">
        <v>169</v>
      </c>
      <c r="C625" s="47" t="s">
        <v>26</v>
      </c>
      <c r="D625" s="319"/>
      <c r="E625" s="319"/>
    </row>
    <row r="626" spans="2:5" ht="12.75">
      <c r="B626" s="47" t="s">
        <v>169</v>
      </c>
      <c r="C626" s="47" t="s">
        <v>27</v>
      </c>
      <c r="D626" s="320"/>
      <c r="E626" s="320"/>
    </row>
    <row r="627" spans="2:5" ht="12.75">
      <c r="B627" s="47" t="s">
        <v>169</v>
      </c>
      <c r="C627" s="47" t="s">
        <v>28</v>
      </c>
      <c r="D627" s="318"/>
      <c r="E627" s="318"/>
    </row>
    <row r="628" spans="2:5" ht="12.75">
      <c r="B628" s="47" t="s">
        <v>169</v>
      </c>
      <c r="C628" s="47" t="s">
        <v>29</v>
      </c>
      <c r="D628" s="318"/>
      <c r="E628" s="318"/>
    </row>
    <row r="629" spans="2:5" ht="12.75">
      <c r="B629" s="47" t="s">
        <v>169</v>
      </c>
      <c r="C629" s="47" t="s">
        <v>31</v>
      </c>
      <c r="D629" s="319"/>
      <c r="E629" s="319"/>
    </row>
    <row r="630" spans="2:5" ht="12.75">
      <c r="B630" s="47" t="s">
        <v>169</v>
      </c>
      <c r="C630" s="47" t="s">
        <v>32</v>
      </c>
      <c r="D630" s="320"/>
      <c r="E630" s="320"/>
    </row>
    <row r="631" spans="2:5" ht="13.5" thickBot="1">
      <c r="B631" s="47" t="s">
        <v>169</v>
      </c>
      <c r="C631" s="47" t="s">
        <v>33</v>
      </c>
      <c r="D631" s="321"/>
      <c r="E631" s="321"/>
    </row>
    <row r="632" spans="2:5" ht="12.75">
      <c r="B632" s="47" t="s">
        <v>170</v>
      </c>
      <c r="C632" s="47" t="s">
        <v>7</v>
      </c>
      <c r="D632" s="322"/>
      <c r="E632" s="322"/>
    </row>
    <row r="633" spans="2:5" ht="12.75">
      <c r="B633" s="47" t="s">
        <v>170</v>
      </c>
      <c r="C633" s="47" t="s">
        <v>10</v>
      </c>
      <c r="D633" s="323"/>
      <c r="E633" s="323"/>
    </row>
    <row r="634" spans="2:5" ht="12.75">
      <c r="B634" s="47" t="s">
        <v>170</v>
      </c>
      <c r="C634" s="47" t="s">
        <v>11</v>
      </c>
      <c r="D634" s="323"/>
      <c r="E634" s="323"/>
    </row>
    <row r="635" spans="2:5" ht="12.75">
      <c r="B635" s="47" t="s">
        <v>170</v>
      </c>
      <c r="C635" s="47" t="s">
        <v>13</v>
      </c>
      <c r="D635" s="324"/>
      <c r="E635" s="324"/>
    </row>
    <row r="636" spans="2:5" ht="12.75">
      <c r="B636" s="47" t="s">
        <v>170</v>
      </c>
      <c r="C636" s="47" t="s">
        <v>15</v>
      </c>
      <c r="D636" s="325"/>
      <c r="E636" s="325"/>
    </row>
    <row r="637" spans="2:5" ht="12.75">
      <c r="B637" s="47" t="s">
        <v>170</v>
      </c>
      <c r="C637" s="47" t="s">
        <v>18</v>
      </c>
      <c r="D637" s="323"/>
      <c r="E637" s="323"/>
    </row>
    <row r="638" spans="2:5" ht="12.75">
      <c r="B638" s="47" t="s">
        <v>170</v>
      </c>
      <c r="C638" s="47" t="s">
        <v>20</v>
      </c>
      <c r="D638" s="323"/>
      <c r="E638" s="323"/>
    </row>
    <row r="639" spans="2:5" ht="12.75">
      <c r="B639" s="47" t="s">
        <v>170</v>
      </c>
      <c r="C639" s="47" t="s">
        <v>22</v>
      </c>
      <c r="D639" s="324"/>
      <c r="E639" s="324"/>
    </row>
    <row r="640" spans="2:5" ht="12.75">
      <c r="B640" s="47" t="s">
        <v>170</v>
      </c>
      <c r="C640" s="47" t="s">
        <v>23</v>
      </c>
      <c r="D640" s="325"/>
      <c r="E640" s="325"/>
    </row>
    <row r="641" spans="2:5" ht="12.75">
      <c r="B641" s="47" t="s">
        <v>170</v>
      </c>
      <c r="C641" s="47" t="s">
        <v>24</v>
      </c>
      <c r="D641" s="323"/>
      <c r="E641" s="323"/>
    </row>
    <row r="642" spans="2:5" ht="12.75">
      <c r="B642" s="47" t="s">
        <v>170</v>
      </c>
      <c r="C642" s="47" t="s">
        <v>25</v>
      </c>
      <c r="D642" s="323"/>
      <c r="E642" s="323"/>
    </row>
    <row r="643" spans="2:5" ht="12.75">
      <c r="B643" s="47" t="s">
        <v>170</v>
      </c>
      <c r="C643" s="47" t="s">
        <v>26</v>
      </c>
      <c r="D643" s="324"/>
      <c r="E643" s="324"/>
    </row>
    <row r="644" spans="2:5" ht="12.75">
      <c r="B644" s="47" t="s">
        <v>170</v>
      </c>
      <c r="C644" s="47" t="s">
        <v>27</v>
      </c>
      <c r="D644" s="325"/>
      <c r="E644" s="325"/>
    </row>
    <row r="645" spans="2:5" ht="12.75">
      <c r="B645" s="47" t="s">
        <v>170</v>
      </c>
      <c r="C645" s="47" t="s">
        <v>28</v>
      </c>
      <c r="D645" s="323"/>
      <c r="E645" s="323"/>
    </row>
    <row r="646" spans="2:5" ht="12.75">
      <c r="B646" s="47" t="s">
        <v>170</v>
      </c>
      <c r="C646" s="47" t="s">
        <v>29</v>
      </c>
      <c r="D646" s="323"/>
      <c r="E646" s="323"/>
    </row>
    <row r="647" spans="2:5" ht="12.75">
      <c r="B647" s="47" t="s">
        <v>170</v>
      </c>
      <c r="C647" s="47" t="s">
        <v>31</v>
      </c>
      <c r="D647" s="324"/>
      <c r="E647" s="324"/>
    </row>
    <row r="648" spans="2:5" ht="12.75">
      <c r="B648" s="47" t="s">
        <v>170</v>
      </c>
      <c r="C648" s="47" t="s">
        <v>32</v>
      </c>
      <c r="D648" s="325"/>
      <c r="E648" s="325"/>
    </row>
    <row r="649" spans="2:5" ht="13.5" thickBot="1">
      <c r="B649" s="47" t="s">
        <v>170</v>
      </c>
      <c r="C649" s="47" t="s">
        <v>33</v>
      </c>
      <c r="D649" s="326"/>
      <c r="E649" s="326"/>
    </row>
    <row r="650" spans="2:5" ht="12.75">
      <c r="B650" s="47" t="s">
        <v>171</v>
      </c>
      <c r="C650" s="47" t="s">
        <v>7</v>
      </c>
      <c r="D650" s="317"/>
      <c r="E650" s="317"/>
    </row>
    <row r="651" spans="2:5" ht="12.75">
      <c r="B651" s="47" t="s">
        <v>171</v>
      </c>
      <c r="C651" s="47" t="s">
        <v>10</v>
      </c>
      <c r="D651" s="318"/>
      <c r="E651" s="318"/>
    </row>
    <row r="652" spans="2:5" ht="12.75">
      <c r="B652" s="47" t="s">
        <v>171</v>
      </c>
      <c r="C652" s="47" t="s">
        <v>11</v>
      </c>
      <c r="D652" s="318"/>
      <c r="E652" s="318"/>
    </row>
    <row r="653" spans="2:5" ht="12.75">
      <c r="B653" s="47" t="s">
        <v>171</v>
      </c>
      <c r="C653" s="47" t="s">
        <v>13</v>
      </c>
      <c r="D653" s="319"/>
      <c r="E653" s="319"/>
    </row>
    <row r="654" spans="2:5" ht="12.75">
      <c r="B654" s="47" t="s">
        <v>171</v>
      </c>
      <c r="C654" s="47" t="s">
        <v>15</v>
      </c>
      <c r="D654" s="320"/>
      <c r="E654" s="320"/>
    </row>
    <row r="655" spans="2:5" ht="12.75">
      <c r="B655" s="47" t="s">
        <v>171</v>
      </c>
      <c r="C655" s="47" t="s">
        <v>18</v>
      </c>
      <c r="D655" s="318"/>
      <c r="E655" s="318"/>
    </row>
    <row r="656" spans="2:5" ht="12.75">
      <c r="B656" s="47" t="s">
        <v>171</v>
      </c>
      <c r="C656" s="47" t="s">
        <v>20</v>
      </c>
      <c r="D656" s="318"/>
      <c r="E656" s="318"/>
    </row>
    <row r="657" spans="2:5" ht="12.75">
      <c r="B657" s="47" t="s">
        <v>171</v>
      </c>
      <c r="C657" s="47" t="s">
        <v>22</v>
      </c>
      <c r="D657" s="319"/>
      <c r="E657" s="319"/>
    </row>
    <row r="658" spans="2:5" ht="12.75">
      <c r="B658" s="47" t="s">
        <v>171</v>
      </c>
      <c r="C658" s="47" t="s">
        <v>23</v>
      </c>
      <c r="D658" s="320"/>
      <c r="E658" s="320"/>
    </row>
    <row r="659" spans="2:5" ht="12.75">
      <c r="B659" s="47" t="s">
        <v>171</v>
      </c>
      <c r="C659" s="47" t="s">
        <v>24</v>
      </c>
      <c r="D659" s="318"/>
      <c r="E659" s="318"/>
    </row>
    <row r="660" spans="2:5" ht="12.75">
      <c r="B660" s="47" t="s">
        <v>171</v>
      </c>
      <c r="C660" s="47" t="s">
        <v>25</v>
      </c>
      <c r="D660" s="318"/>
      <c r="E660" s="318"/>
    </row>
    <row r="661" spans="2:5" ht="12.75">
      <c r="B661" s="47" t="s">
        <v>171</v>
      </c>
      <c r="C661" s="47" t="s">
        <v>26</v>
      </c>
      <c r="D661" s="319"/>
      <c r="E661" s="319"/>
    </row>
    <row r="662" spans="2:5" ht="12.75">
      <c r="B662" s="47" t="s">
        <v>171</v>
      </c>
      <c r="C662" s="47" t="s">
        <v>27</v>
      </c>
      <c r="D662" s="320"/>
      <c r="E662" s="320"/>
    </row>
    <row r="663" spans="2:5" ht="12.75">
      <c r="B663" s="47" t="s">
        <v>171</v>
      </c>
      <c r="C663" s="47" t="s">
        <v>28</v>
      </c>
      <c r="D663" s="318"/>
      <c r="E663" s="318"/>
    </row>
    <row r="664" spans="2:5" ht="12.75">
      <c r="B664" s="47" t="s">
        <v>171</v>
      </c>
      <c r="C664" s="47" t="s">
        <v>29</v>
      </c>
      <c r="D664" s="318"/>
      <c r="E664" s="318"/>
    </row>
    <row r="665" spans="2:5" ht="12.75">
      <c r="B665" s="47" t="s">
        <v>171</v>
      </c>
      <c r="C665" s="47" t="s">
        <v>31</v>
      </c>
      <c r="D665" s="319"/>
      <c r="E665" s="319"/>
    </row>
    <row r="666" spans="2:5" ht="12.75">
      <c r="B666" s="47" t="s">
        <v>171</v>
      </c>
      <c r="C666" s="47" t="s">
        <v>32</v>
      </c>
      <c r="D666" s="320"/>
      <c r="E666" s="320"/>
    </row>
    <row r="667" spans="2:5" ht="13.5" thickBot="1">
      <c r="B667" s="47" t="s">
        <v>171</v>
      </c>
      <c r="C667" s="47" t="s">
        <v>33</v>
      </c>
      <c r="D667" s="321"/>
      <c r="E667" s="321"/>
    </row>
    <row r="668" spans="2:5" ht="12.75">
      <c r="B668" s="47" t="s">
        <v>157</v>
      </c>
      <c r="C668" s="47" t="s">
        <v>7</v>
      </c>
      <c r="D668" s="322"/>
      <c r="E668" s="322"/>
    </row>
    <row r="669" spans="2:5" ht="12.75">
      <c r="B669" s="47" t="s">
        <v>157</v>
      </c>
      <c r="C669" s="47" t="s">
        <v>10</v>
      </c>
      <c r="D669" s="323"/>
      <c r="E669" s="323"/>
    </row>
    <row r="670" spans="2:5" ht="12.75">
      <c r="B670" s="47" t="s">
        <v>157</v>
      </c>
      <c r="C670" s="47" t="s">
        <v>11</v>
      </c>
      <c r="D670" s="323"/>
      <c r="E670" s="323"/>
    </row>
    <row r="671" spans="2:5" ht="12.75">
      <c r="B671" s="47" t="s">
        <v>157</v>
      </c>
      <c r="C671" s="47" t="s">
        <v>13</v>
      </c>
      <c r="D671" s="324"/>
      <c r="E671" s="324"/>
    </row>
    <row r="672" spans="2:5" ht="12.75">
      <c r="B672" s="47" t="s">
        <v>157</v>
      </c>
      <c r="C672" s="47" t="s">
        <v>15</v>
      </c>
      <c r="D672" s="325"/>
      <c r="E672" s="325"/>
    </row>
    <row r="673" spans="2:5" ht="12.75">
      <c r="B673" s="47" t="s">
        <v>157</v>
      </c>
      <c r="C673" s="47" t="s">
        <v>18</v>
      </c>
      <c r="D673" s="323"/>
      <c r="E673" s="323"/>
    </row>
    <row r="674" spans="2:5" ht="12.75">
      <c r="B674" s="47" t="s">
        <v>157</v>
      </c>
      <c r="C674" s="47" t="s">
        <v>20</v>
      </c>
      <c r="D674" s="323"/>
      <c r="E674" s="323"/>
    </row>
    <row r="675" spans="2:5" ht="12.75">
      <c r="B675" s="47" t="s">
        <v>157</v>
      </c>
      <c r="C675" s="47" t="s">
        <v>22</v>
      </c>
      <c r="D675" s="324"/>
      <c r="E675" s="324"/>
    </row>
    <row r="676" spans="2:5" ht="12.75">
      <c r="B676" s="47" t="s">
        <v>157</v>
      </c>
      <c r="C676" s="47" t="s">
        <v>23</v>
      </c>
      <c r="D676" s="325"/>
      <c r="E676" s="325"/>
    </row>
    <row r="677" spans="2:5" ht="12.75">
      <c r="B677" s="47" t="s">
        <v>157</v>
      </c>
      <c r="C677" s="47" t="s">
        <v>24</v>
      </c>
      <c r="D677" s="323"/>
      <c r="E677" s="323"/>
    </row>
    <row r="678" spans="2:5" ht="12.75">
      <c r="B678" s="47" t="s">
        <v>157</v>
      </c>
      <c r="C678" s="47" t="s">
        <v>25</v>
      </c>
      <c r="D678" s="323"/>
      <c r="E678" s="323"/>
    </row>
    <row r="679" spans="2:5" ht="12.75">
      <c r="B679" s="47" t="s">
        <v>157</v>
      </c>
      <c r="C679" s="47" t="s">
        <v>26</v>
      </c>
      <c r="D679" s="324"/>
      <c r="E679" s="324"/>
    </row>
    <row r="680" spans="2:5" ht="12.75">
      <c r="B680" s="47" t="s">
        <v>157</v>
      </c>
      <c r="C680" s="47" t="s">
        <v>27</v>
      </c>
      <c r="D680" s="325"/>
      <c r="E680" s="325"/>
    </row>
    <row r="681" spans="2:5" ht="12.75">
      <c r="B681" s="47" t="s">
        <v>157</v>
      </c>
      <c r="C681" s="47" t="s">
        <v>28</v>
      </c>
      <c r="D681" s="323"/>
      <c r="E681" s="323"/>
    </row>
    <row r="682" spans="2:5" ht="12.75">
      <c r="B682" s="47" t="s">
        <v>157</v>
      </c>
      <c r="C682" s="47" t="s">
        <v>29</v>
      </c>
      <c r="D682" s="323"/>
      <c r="E682" s="323"/>
    </row>
    <row r="683" spans="2:5" ht="12.75">
      <c r="B683" s="47" t="s">
        <v>157</v>
      </c>
      <c r="C683" s="47" t="s">
        <v>31</v>
      </c>
      <c r="D683" s="324"/>
      <c r="E683" s="324"/>
    </row>
    <row r="684" spans="2:5" ht="12.75">
      <c r="B684" s="47" t="s">
        <v>157</v>
      </c>
      <c r="C684" s="47" t="s">
        <v>32</v>
      </c>
      <c r="D684" s="325"/>
      <c r="E684" s="325"/>
    </row>
    <row r="685" spans="2:5" ht="13.5" thickBot="1">
      <c r="B685" s="47" t="s">
        <v>157</v>
      </c>
      <c r="C685" s="47" t="s">
        <v>33</v>
      </c>
      <c r="D685" s="326"/>
      <c r="E685" s="326"/>
    </row>
    <row r="686" spans="2:5" ht="12.75">
      <c r="B686" s="47" t="s">
        <v>172</v>
      </c>
      <c r="C686" s="47" t="s">
        <v>7</v>
      </c>
      <c r="D686" s="317"/>
      <c r="E686" s="317"/>
    </row>
    <row r="687" spans="2:5" ht="12.75">
      <c r="B687" s="47" t="s">
        <v>172</v>
      </c>
      <c r="C687" s="47" t="s">
        <v>10</v>
      </c>
      <c r="D687" s="318"/>
      <c r="E687" s="318"/>
    </row>
    <row r="688" spans="2:5" ht="12.75">
      <c r="B688" s="47" t="s">
        <v>172</v>
      </c>
      <c r="C688" s="47" t="s">
        <v>11</v>
      </c>
      <c r="D688" s="318"/>
      <c r="E688" s="318"/>
    </row>
    <row r="689" spans="2:5" ht="12.75">
      <c r="B689" s="47" t="s">
        <v>172</v>
      </c>
      <c r="C689" s="47" t="s">
        <v>13</v>
      </c>
      <c r="D689" s="319"/>
      <c r="E689" s="319"/>
    </row>
    <row r="690" spans="2:5" ht="12.75">
      <c r="B690" s="47" t="s">
        <v>172</v>
      </c>
      <c r="C690" s="47" t="s">
        <v>15</v>
      </c>
      <c r="D690" s="320"/>
      <c r="E690" s="320"/>
    </row>
    <row r="691" spans="2:5" ht="12.75">
      <c r="B691" s="47" t="s">
        <v>172</v>
      </c>
      <c r="C691" s="47" t="s">
        <v>18</v>
      </c>
      <c r="D691" s="318"/>
      <c r="E691" s="318"/>
    </row>
    <row r="692" spans="2:5" ht="12.75">
      <c r="B692" s="47" t="s">
        <v>172</v>
      </c>
      <c r="C692" s="47" t="s">
        <v>20</v>
      </c>
      <c r="D692" s="318"/>
      <c r="E692" s="318"/>
    </row>
    <row r="693" spans="2:5" ht="12.75">
      <c r="B693" s="47" t="s">
        <v>172</v>
      </c>
      <c r="C693" s="47" t="s">
        <v>22</v>
      </c>
      <c r="D693" s="319"/>
      <c r="E693" s="319"/>
    </row>
    <row r="694" spans="2:5" ht="12.75">
      <c r="B694" s="47" t="s">
        <v>172</v>
      </c>
      <c r="C694" s="47" t="s">
        <v>23</v>
      </c>
      <c r="D694" s="320"/>
      <c r="E694" s="320"/>
    </row>
    <row r="695" spans="2:5" ht="12.75">
      <c r="B695" s="47" t="s">
        <v>172</v>
      </c>
      <c r="C695" s="47" t="s">
        <v>24</v>
      </c>
      <c r="D695" s="318"/>
      <c r="E695" s="318"/>
    </row>
    <row r="696" spans="2:5" ht="12.75">
      <c r="B696" s="47" t="s">
        <v>172</v>
      </c>
      <c r="C696" s="47" t="s">
        <v>25</v>
      </c>
      <c r="D696" s="318"/>
      <c r="E696" s="318"/>
    </row>
    <row r="697" spans="2:5" ht="12.75">
      <c r="B697" s="47" t="s">
        <v>172</v>
      </c>
      <c r="C697" s="47" t="s">
        <v>26</v>
      </c>
      <c r="D697" s="319"/>
      <c r="E697" s="319"/>
    </row>
    <row r="698" spans="2:5" ht="12.75">
      <c r="B698" s="47" t="s">
        <v>172</v>
      </c>
      <c r="C698" s="47" t="s">
        <v>27</v>
      </c>
      <c r="D698" s="320"/>
      <c r="E698" s="320"/>
    </row>
    <row r="699" spans="2:5" ht="12.75">
      <c r="B699" s="47" t="s">
        <v>172</v>
      </c>
      <c r="C699" s="47" t="s">
        <v>28</v>
      </c>
      <c r="D699" s="318"/>
      <c r="E699" s="318"/>
    </row>
    <row r="700" spans="2:5" ht="12.75">
      <c r="B700" s="47" t="s">
        <v>172</v>
      </c>
      <c r="C700" s="47" t="s">
        <v>29</v>
      </c>
      <c r="D700" s="318"/>
      <c r="E700" s="318"/>
    </row>
    <row r="701" spans="2:5" ht="12.75">
      <c r="B701" s="47" t="s">
        <v>172</v>
      </c>
      <c r="C701" s="47" t="s">
        <v>31</v>
      </c>
      <c r="D701" s="319"/>
      <c r="E701" s="319"/>
    </row>
    <row r="702" spans="2:5" ht="12.75">
      <c r="B702" s="47" t="s">
        <v>172</v>
      </c>
      <c r="C702" s="47" t="s">
        <v>32</v>
      </c>
      <c r="D702" s="320"/>
      <c r="E702" s="320"/>
    </row>
    <row r="703" spans="2:5" ht="13.5" thickBot="1">
      <c r="B703" s="47" t="s">
        <v>172</v>
      </c>
      <c r="C703" s="47" t="s">
        <v>33</v>
      </c>
      <c r="D703" s="321"/>
      <c r="E703" s="321"/>
    </row>
    <row r="704" spans="2:5" ht="12.75">
      <c r="B704" s="47" t="s">
        <v>173</v>
      </c>
      <c r="C704" s="47" t="s">
        <v>7</v>
      </c>
      <c r="D704" s="322"/>
      <c r="E704" s="322"/>
    </row>
    <row r="705" spans="2:5" ht="12.75">
      <c r="B705" s="47" t="s">
        <v>173</v>
      </c>
      <c r="C705" s="47" t="s">
        <v>10</v>
      </c>
      <c r="D705" s="323"/>
      <c r="E705" s="323"/>
    </row>
    <row r="706" spans="2:5" ht="12.75">
      <c r="B706" s="47" t="s">
        <v>173</v>
      </c>
      <c r="C706" s="47" t="s">
        <v>11</v>
      </c>
      <c r="D706" s="323"/>
      <c r="E706" s="323"/>
    </row>
    <row r="707" spans="2:5" ht="12.75">
      <c r="B707" s="47" t="s">
        <v>173</v>
      </c>
      <c r="C707" s="47" t="s">
        <v>13</v>
      </c>
      <c r="D707" s="324"/>
      <c r="E707" s="324"/>
    </row>
    <row r="708" spans="2:5" ht="12.75">
      <c r="B708" s="47" t="s">
        <v>173</v>
      </c>
      <c r="C708" s="47" t="s">
        <v>15</v>
      </c>
      <c r="D708" s="325"/>
      <c r="E708" s="325"/>
    </row>
    <row r="709" spans="2:5" ht="12.75">
      <c r="B709" s="47" t="s">
        <v>173</v>
      </c>
      <c r="C709" s="47" t="s">
        <v>18</v>
      </c>
      <c r="D709" s="323"/>
      <c r="E709" s="323"/>
    </row>
    <row r="710" spans="2:5" ht="12.75">
      <c r="B710" s="47" t="s">
        <v>173</v>
      </c>
      <c r="C710" s="47" t="s">
        <v>20</v>
      </c>
      <c r="D710" s="323"/>
      <c r="E710" s="323"/>
    </row>
    <row r="711" spans="2:5" ht="12.75">
      <c r="B711" s="47" t="s">
        <v>173</v>
      </c>
      <c r="C711" s="47" t="s">
        <v>22</v>
      </c>
      <c r="D711" s="324"/>
      <c r="E711" s="324"/>
    </row>
    <row r="712" spans="2:5" ht="12.75">
      <c r="B712" s="47" t="s">
        <v>173</v>
      </c>
      <c r="C712" s="47" t="s">
        <v>23</v>
      </c>
      <c r="D712" s="325"/>
      <c r="E712" s="325"/>
    </row>
    <row r="713" spans="2:5" ht="12.75">
      <c r="B713" s="47" t="s">
        <v>173</v>
      </c>
      <c r="C713" s="47" t="s">
        <v>24</v>
      </c>
      <c r="D713" s="323"/>
      <c r="E713" s="323"/>
    </row>
    <row r="714" spans="2:5" ht="12.75">
      <c r="B714" s="47" t="s">
        <v>173</v>
      </c>
      <c r="C714" s="47" t="s">
        <v>25</v>
      </c>
      <c r="D714" s="323"/>
      <c r="E714" s="323"/>
    </row>
    <row r="715" spans="2:5" ht="12.75">
      <c r="B715" s="47" t="s">
        <v>173</v>
      </c>
      <c r="C715" s="47" t="s">
        <v>26</v>
      </c>
      <c r="D715" s="324"/>
      <c r="E715" s="324"/>
    </row>
    <row r="716" spans="2:5" ht="12.75">
      <c r="B716" s="47" t="s">
        <v>173</v>
      </c>
      <c r="C716" s="47" t="s">
        <v>27</v>
      </c>
      <c r="D716" s="325"/>
      <c r="E716" s="325"/>
    </row>
    <row r="717" spans="2:5" ht="12.75">
      <c r="B717" s="47" t="s">
        <v>173</v>
      </c>
      <c r="C717" s="47" t="s">
        <v>28</v>
      </c>
      <c r="D717" s="323"/>
      <c r="E717" s="323"/>
    </row>
    <row r="718" spans="2:5" ht="12.75">
      <c r="B718" s="47" t="s">
        <v>173</v>
      </c>
      <c r="C718" s="47" t="s">
        <v>29</v>
      </c>
      <c r="D718" s="323"/>
      <c r="E718" s="323"/>
    </row>
    <row r="719" spans="2:5" ht="12.75">
      <c r="B719" s="47" t="s">
        <v>173</v>
      </c>
      <c r="C719" s="47" t="s">
        <v>31</v>
      </c>
      <c r="D719" s="324"/>
      <c r="E719" s="324"/>
    </row>
    <row r="720" spans="2:5" ht="12.75">
      <c r="B720" s="47" t="s">
        <v>173</v>
      </c>
      <c r="C720" s="47" t="s">
        <v>32</v>
      </c>
      <c r="D720" s="325"/>
      <c r="E720" s="325"/>
    </row>
    <row r="721" spans="2:5" ht="13.5" thickBot="1">
      <c r="B721" s="47" t="s">
        <v>173</v>
      </c>
      <c r="C721" s="47" t="s">
        <v>33</v>
      </c>
      <c r="D721" s="326"/>
      <c r="E721" s="326"/>
    </row>
    <row r="722" spans="2:5" ht="12.75">
      <c r="B722" s="47" t="s">
        <v>174</v>
      </c>
      <c r="C722" s="47" t="s">
        <v>7</v>
      </c>
      <c r="D722" s="317"/>
      <c r="E722" s="317"/>
    </row>
    <row r="723" spans="2:5" ht="12.75">
      <c r="B723" s="47" t="s">
        <v>174</v>
      </c>
      <c r="C723" s="47" t="s">
        <v>10</v>
      </c>
      <c r="D723" s="318"/>
      <c r="E723" s="318"/>
    </row>
    <row r="724" spans="2:5" ht="12.75">
      <c r="B724" s="47" t="s">
        <v>174</v>
      </c>
      <c r="C724" s="47" t="s">
        <v>11</v>
      </c>
      <c r="D724" s="318"/>
      <c r="E724" s="318"/>
    </row>
    <row r="725" spans="2:5" ht="12.75">
      <c r="B725" s="47" t="s">
        <v>174</v>
      </c>
      <c r="C725" s="47" t="s">
        <v>13</v>
      </c>
      <c r="D725" s="319"/>
      <c r="E725" s="319"/>
    </row>
    <row r="726" spans="2:5" ht="12.75">
      <c r="B726" s="47" t="s">
        <v>174</v>
      </c>
      <c r="C726" s="47" t="s">
        <v>15</v>
      </c>
      <c r="D726" s="320"/>
      <c r="E726" s="320"/>
    </row>
    <row r="727" spans="2:5" ht="12.75">
      <c r="B727" s="47" t="s">
        <v>174</v>
      </c>
      <c r="C727" s="47" t="s">
        <v>18</v>
      </c>
      <c r="D727" s="318"/>
      <c r="E727" s="318"/>
    </row>
    <row r="728" spans="2:5" ht="12.75">
      <c r="B728" s="47" t="s">
        <v>174</v>
      </c>
      <c r="C728" s="47" t="s">
        <v>20</v>
      </c>
      <c r="D728" s="318"/>
      <c r="E728" s="318"/>
    </row>
    <row r="729" spans="2:5" ht="12.75">
      <c r="B729" s="47" t="s">
        <v>174</v>
      </c>
      <c r="C729" s="47" t="s">
        <v>22</v>
      </c>
      <c r="D729" s="319"/>
      <c r="E729" s="319"/>
    </row>
    <row r="730" spans="2:5" ht="12.75">
      <c r="B730" s="47" t="s">
        <v>174</v>
      </c>
      <c r="C730" s="47" t="s">
        <v>23</v>
      </c>
      <c r="D730" s="320"/>
      <c r="E730" s="320"/>
    </row>
    <row r="731" spans="2:5" ht="12.75">
      <c r="B731" s="47" t="s">
        <v>174</v>
      </c>
      <c r="C731" s="47" t="s">
        <v>24</v>
      </c>
      <c r="D731" s="318"/>
      <c r="E731" s="318"/>
    </row>
    <row r="732" spans="2:5" ht="12.75">
      <c r="B732" s="47" t="s">
        <v>174</v>
      </c>
      <c r="C732" s="47" t="s">
        <v>25</v>
      </c>
      <c r="D732" s="318"/>
      <c r="E732" s="318"/>
    </row>
    <row r="733" spans="2:5" ht="12.75">
      <c r="B733" s="47" t="s">
        <v>174</v>
      </c>
      <c r="C733" s="47" t="s">
        <v>26</v>
      </c>
      <c r="D733" s="319"/>
      <c r="E733" s="319"/>
    </row>
    <row r="734" spans="2:5" ht="12.75">
      <c r="B734" s="47" t="s">
        <v>174</v>
      </c>
      <c r="C734" s="47" t="s">
        <v>27</v>
      </c>
      <c r="D734" s="320"/>
      <c r="E734" s="320"/>
    </row>
    <row r="735" spans="2:5" ht="12.75">
      <c r="B735" s="47" t="s">
        <v>174</v>
      </c>
      <c r="C735" s="47" t="s">
        <v>28</v>
      </c>
      <c r="D735" s="318"/>
      <c r="E735" s="318"/>
    </row>
    <row r="736" spans="2:5" ht="12.75">
      <c r="B736" s="47" t="s">
        <v>174</v>
      </c>
      <c r="C736" s="47" t="s">
        <v>29</v>
      </c>
      <c r="D736" s="318"/>
      <c r="E736" s="318"/>
    </row>
    <row r="737" spans="2:5" ht="12.75">
      <c r="B737" s="47" t="s">
        <v>174</v>
      </c>
      <c r="C737" s="47" t="s">
        <v>31</v>
      </c>
      <c r="D737" s="319"/>
      <c r="E737" s="319"/>
    </row>
    <row r="738" spans="2:5" ht="12.75">
      <c r="B738" s="47" t="s">
        <v>174</v>
      </c>
      <c r="C738" s="47" t="s">
        <v>32</v>
      </c>
      <c r="D738" s="320"/>
      <c r="E738" s="320"/>
    </row>
    <row r="739" spans="2:5" ht="13.5" thickBot="1">
      <c r="B739" s="47" t="s">
        <v>174</v>
      </c>
      <c r="C739" s="47" t="s">
        <v>33</v>
      </c>
      <c r="D739" s="321"/>
      <c r="E739" s="321"/>
    </row>
    <row r="740" spans="2:5" ht="12.75">
      <c r="B740" s="47" t="s">
        <v>175</v>
      </c>
      <c r="C740" s="47" t="s">
        <v>7</v>
      </c>
      <c r="D740" s="322"/>
      <c r="E740" s="322"/>
    </row>
    <row r="741" spans="2:5" ht="12.75">
      <c r="B741" s="47" t="s">
        <v>175</v>
      </c>
      <c r="C741" s="47" t="s">
        <v>10</v>
      </c>
      <c r="D741" s="323"/>
      <c r="E741" s="323"/>
    </row>
    <row r="742" spans="2:5" ht="12.75">
      <c r="B742" s="47" t="s">
        <v>175</v>
      </c>
      <c r="C742" s="47" t="s">
        <v>11</v>
      </c>
      <c r="D742" s="323"/>
      <c r="E742" s="323"/>
    </row>
    <row r="743" spans="2:5" ht="12.75">
      <c r="B743" s="47" t="s">
        <v>175</v>
      </c>
      <c r="C743" s="47" t="s">
        <v>13</v>
      </c>
      <c r="D743" s="324"/>
      <c r="E743" s="324"/>
    </row>
    <row r="744" spans="2:5" ht="12.75">
      <c r="B744" s="47" t="s">
        <v>175</v>
      </c>
      <c r="C744" s="47" t="s">
        <v>15</v>
      </c>
      <c r="D744" s="325"/>
      <c r="E744" s="325"/>
    </row>
    <row r="745" spans="2:5" ht="12.75">
      <c r="B745" s="47" t="s">
        <v>175</v>
      </c>
      <c r="C745" s="47" t="s">
        <v>18</v>
      </c>
      <c r="D745" s="323"/>
      <c r="E745" s="323"/>
    </row>
    <row r="746" spans="2:5" ht="12.75">
      <c r="B746" s="47" t="s">
        <v>175</v>
      </c>
      <c r="C746" s="47" t="s">
        <v>20</v>
      </c>
      <c r="D746" s="323"/>
      <c r="E746" s="323"/>
    </row>
    <row r="747" spans="2:5" ht="12.75">
      <c r="B747" s="47" t="s">
        <v>175</v>
      </c>
      <c r="C747" s="47" t="s">
        <v>22</v>
      </c>
      <c r="D747" s="324"/>
      <c r="E747" s="324"/>
    </row>
    <row r="748" spans="2:5" ht="12.75">
      <c r="B748" s="47" t="s">
        <v>175</v>
      </c>
      <c r="C748" s="47" t="s">
        <v>23</v>
      </c>
      <c r="D748" s="325"/>
      <c r="E748" s="325"/>
    </row>
    <row r="749" spans="2:5" ht="12.75">
      <c r="B749" s="47" t="s">
        <v>175</v>
      </c>
      <c r="C749" s="47" t="s">
        <v>24</v>
      </c>
      <c r="D749" s="323"/>
      <c r="E749" s="323"/>
    </row>
    <row r="750" spans="2:5" ht="12.75">
      <c r="B750" s="47" t="s">
        <v>175</v>
      </c>
      <c r="C750" s="47" t="s">
        <v>25</v>
      </c>
      <c r="D750" s="323"/>
      <c r="E750" s="323"/>
    </row>
    <row r="751" spans="2:5" ht="12.75">
      <c r="B751" s="47" t="s">
        <v>175</v>
      </c>
      <c r="C751" s="47" t="s">
        <v>26</v>
      </c>
      <c r="D751" s="324"/>
      <c r="E751" s="324"/>
    </row>
    <row r="752" spans="2:5" ht="12.75">
      <c r="B752" s="47" t="s">
        <v>175</v>
      </c>
      <c r="C752" s="47" t="s">
        <v>27</v>
      </c>
      <c r="D752" s="325"/>
      <c r="E752" s="325"/>
    </row>
    <row r="753" spans="2:5" ht="12.75">
      <c r="B753" s="47" t="s">
        <v>175</v>
      </c>
      <c r="C753" s="47" t="s">
        <v>28</v>
      </c>
      <c r="D753" s="323"/>
      <c r="E753" s="323"/>
    </row>
    <row r="754" spans="2:5" ht="12.75">
      <c r="B754" s="47" t="s">
        <v>175</v>
      </c>
      <c r="C754" s="47" t="s">
        <v>29</v>
      </c>
      <c r="D754" s="323"/>
      <c r="E754" s="323"/>
    </row>
    <row r="755" spans="2:5" ht="12.75">
      <c r="B755" s="47" t="s">
        <v>175</v>
      </c>
      <c r="C755" s="47" t="s">
        <v>31</v>
      </c>
      <c r="D755" s="324"/>
      <c r="E755" s="324"/>
    </row>
    <row r="756" spans="2:5" ht="12.75">
      <c r="B756" s="47" t="s">
        <v>175</v>
      </c>
      <c r="C756" s="47" t="s">
        <v>32</v>
      </c>
      <c r="D756" s="325"/>
      <c r="E756" s="325"/>
    </row>
    <row r="757" spans="2:5" ht="13.5" thickBot="1">
      <c r="B757" s="47" t="s">
        <v>175</v>
      </c>
      <c r="C757" s="47" t="s">
        <v>33</v>
      </c>
      <c r="D757" s="326"/>
      <c r="E757" s="326"/>
    </row>
    <row r="758" spans="2:5" ht="12.75">
      <c r="B758" s="47" t="s">
        <v>176</v>
      </c>
      <c r="C758" s="47" t="s">
        <v>7</v>
      </c>
      <c r="D758" s="317"/>
      <c r="E758" s="317"/>
    </row>
    <row r="759" spans="2:5" ht="12.75">
      <c r="B759" s="47" t="s">
        <v>176</v>
      </c>
      <c r="C759" s="47" t="s">
        <v>10</v>
      </c>
      <c r="D759" s="318"/>
      <c r="E759" s="318"/>
    </row>
    <row r="760" spans="2:5" ht="12.75">
      <c r="B760" s="47" t="s">
        <v>176</v>
      </c>
      <c r="C760" s="47" t="s">
        <v>11</v>
      </c>
      <c r="D760" s="318"/>
      <c r="E760" s="318"/>
    </row>
    <row r="761" spans="2:5" ht="12.75">
      <c r="B761" s="47" t="s">
        <v>176</v>
      </c>
      <c r="C761" s="47" t="s">
        <v>13</v>
      </c>
      <c r="D761" s="319"/>
      <c r="E761" s="319"/>
    </row>
    <row r="762" spans="2:5" ht="12.75">
      <c r="B762" s="47" t="s">
        <v>176</v>
      </c>
      <c r="C762" s="47" t="s">
        <v>15</v>
      </c>
      <c r="D762" s="320"/>
      <c r="E762" s="320"/>
    </row>
    <row r="763" spans="2:5" ht="12.75">
      <c r="B763" s="47" t="s">
        <v>176</v>
      </c>
      <c r="C763" s="47" t="s">
        <v>18</v>
      </c>
      <c r="D763" s="318"/>
      <c r="E763" s="318"/>
    </row>
    <row r="764" spans="2:5" ht="12.75">
      <c r="B764" s="47" t="s">
        <v>176</v>
      </c>
      <c r="C764" s="47" t="s">
        <v>20</v>
      </c>
      <c r="D764" s="318"/>
      <c r="E764" s="318"/>
    </row>
    <row r="765" spans="2:5" ht="12.75">
      <c r="B765" s="47" t="s">
        <v>176</v>
      </c>
      <c r="C765" s="47" t="s">
        <v>22</v>
      </c>
      <c r="D765" s="319"/>
      <c r="E765" s="319"/>
    </row>
    <row r="766" spans="2:5" ht="12.75">
      <c r="B766" s="47" t="s">
        <v>176</v>
      </c>
      <c r="C766" s="47" t="s">
        <v>23</v>
      </c>
      <c r="D766" s="320"/>
      <c r="E766" s="320"/>
    </row>
    <row r="767" spans="2:5" ht="12.75">
      <c r="B767" s="47" t="s">
        <v>176</v>
      </c>
      <c r="C767" s="47" t="s">
        <v>24</v>
      </c>
      <c r="D767" s="318"/>
      <c r="E767" s="318"/>
    </row>
    <row r="768" spans="2:5" ht="12.75">
      <c r="B768" s="47" t="s">
        <v>176</v>
      </c>
      <c r="C768" s="47" t="s">
        <v>25</v>
      </c>
      <c r="D768" s="318"/>
      <c r="E768" s="318"/>
    </row>
    <row r="769" spans="2:5" ht="12.75">
      <c r="B769" s="47" t="s">
        <v>176</v>
      </c>
      <c r="C769" s="47" t="s">
        <v>26</v>
      </c>
      <c r="D769" s="319"/>
      <c r="E769" s="319"/>
    </row>
    <row r="770" spans="2:5" ht="12.75">
      <c r="B770" s="47" t="s">
        <v>176</v>
      </c>
      <c r="C770" s="47" t="s">
        <v>27</v>
      </c>
      <c r="D770" s="320"/>
      <c r="E770" s="320"/>
    </row>
    <row r="771" spans="2:5" ht="12.75">
      <c r="B771" s="47" t="s">
        <v>176</v>
      </c>
      <c r="C771" s="47" t="s">
        <v>28</v>
      </c>
      <c r="D771" s="318"/>
      <c r="E771" s="318"/>
    </row>
    <row r="772" spans="2:5" ht="12.75">
      <c r="B772" s="47" t="s">
        <v>176</v>
      </c>
      <c r="C772" s="47" t="s">
        <v>29</v>
      </c>
      <c r="D772" s="318"/>
      <c r="E772" s="318"/>
    </row>
    <row r="773" spans="2:5" ht="12.75">
      <c r="B773" s="47" t="s">
        <v>176</v>
      </c>
      <c r="C773" s="47" t="s">
        <v>31</v>
      </c>
      <c r="D773" s="319"/>
      <c r="E773" s="319"/>
    </row>
    <row r="774" spans="2:5" ht="12.75">
      <c r="B774" s="47" t="s">
        <v>176</v>
      </c>
      <c r="C774" s="47" t="s">
        <v>32</v>
      </c>
      <c r="D774" s="320"/>
      <c r="E774" s="320"/>
    </row>
    <row r="775" spans="2:5" ht="13.5" thickBot="1">
      <c r="B775" s="47" t="s">
        <v>176</v>
      </c>
      <c r="C775" s="47" t="s">
        <v>33</v>
      </c>
      <c r="D775" s="321"/>
      <c r="E775" s="321"/>
    </row>
    <row r="776" spans="2:5" ht="12.75">
      <c r="B776" s="47" t="s">
        <v>177</v>
      </c>
      <c r="C776" s="47" t="s">
        <v>7</v>
      </c>
      <c r="D776" s="322"/>
      <c r="E776" s="322"/>
    </row>
    <row r="777" spans="2:5" ht="12.75">
      <c r="B777" s="47" t="s">
        <v>177</v>
      </c>
      <c r="C777" s="47" t="s">
        <v>10</v>
      </c>
      <c r="D777" s="323"/>
      <c r="E777" s="323"/>
    </row>
    <row r="778" spans="2:5" ht="12.75">
      <c r="B778" s="47" t="s">
        <v>177</v>
      </c>
      <c r="C778" s="47" t="s">
        <v>11</v>
      </c>
      <c r="D778" s="323"/>
      <c r="E778" s="323"/>
    </row>
    <row r="779" spans="2:5" ht="12.75">
      <c r="B779" s="47" t="s">
        <v>177</v>
      </c>
      <c r="C779" s="47" t="s">
        <v>13</v>
      </c>
      <c r="D779" s="324"/>
      <c r="E779" s="324"/>
    </row>
    <row r="780" spans="2:5" ht="12.75">
      <c r="B780" s="47" t="s">
        <v>177</v>
      </c>
      <c r="C780" s="47" t="s">
        <v>15</v>
      </c>
      <c r="D780" s="325"/>
      <c r="E780" s="325"/>
    </row>
    <row r="781" spans="2:5" ht="12.75">
      <c r="B781" s="47" t="s">
        <v>177</v>
      </c>
      <c r="C781" s="47" t="s">
        <v>18</v>
      </c>
      <c r="D781" s="323"/>
      <c r="E781" s="323"/>
    </row>
    <row r="782" spans="2:5" ht="12.75">
      <c r="B782" s="47" t="s">
        <v>177</v>
      </c>
      <c r="C782" s="47" t="s">
        <v>20</v>
      </c>
      <c r="D782" s="323"/>
      <c r="E782" s="323"/>
    </row>
    <row r="783" spans="2:5" ht="12.75">
      <c r="B783" s="47" t="s">
        <v>177</v>
      </c>
      <c r="C783" s="47" t="s">
        <v>22</v>
      </c>
      <c r="D783" s="324"/>
      <c r="E783" s="324"/>
    </row>
    <row r="784" spans="2:5" ht="12.75">
      <c r="B784" s="47" t="s">
        <v>177</v>
      </c>
      <c r="C784" s="47" t="s">
        <v>23</v>
      </c>
      <c r="D784" s="325"/>
      <c r="E784" s="325"/>
    </row>
    <row r="785" spans="2:5" ht="12.75">
      <c r="B785" s="47" t="s">
        <v>177</v>
      </c>
      <c r="C785" s="47" t="s">
        <v>24</v>
      </c>
      <c r="D785" s="323"/>
      <c r="E785" s="323"/>
    </row>
    <row r="786" spans="2:5" ht="12.75">
      <c r="B786" s="47" t="s">
        <v>177</v>
      </c>
      <c r="C786" s="47" t="s">
        <v>25</v>
      </c>
      <c r="D786" s="323"/>
      <c r="E786" s="323"/>
    </row>
    <row r="787" spans="2:5" ht="12.75">
      <c r="B787" s="47" t="s">
        <v>177</v>
      </c>
      <c r="C787" s="47" t="s">
        <v>26</v>
      </c>
      <c r="D787" s="324"/>
      <c r="E787" s="324"/>
    </row>
    <row r="788" spans="2:5" ht="12.75">
      <c r="B788" s="47" t="s">
        <v>177</v>
      </c>
      <c r="C788" s="47" t="s">
        <v>27</v>
      </c>
      <c r="D788" s="325"/>
      <c r="E788" s="325"/>
    </row>
    <row r="789" spans="2:5" ht="12.75">
      <c r="B789" s="47" t="s">
        <v>177</v>
      </c>
      <c r="C789" s="47" t="s">
        <v>28</v>
      </c>
      <c r="D789" s="323"/>
      <c r="E789" s="323"/>
    </row>
    <row r="790" spans="2:5" ht="12.75">
      <c r="B790" s="47" t="s">
        <v>177</v>
      </c>
      <c r="C790" s="47" t="s">
        <v>29</v>
      </c>
      <c r="D790" s="323"/>
      <c r="E790" s="323"/>
    </row>
    <row r="791" spans="2:5" ht="12.75">
      <c r="B791" s="47" t="s">
        <v>177</v>
      </c>
      <c r="C791" s="47" t="s">
        <v>31</v>
      </c>
      <c r="D791" s="324"/>
      <c r="E791" s="324"/>
    </row>
    <row r="792" spans="2:5" ht="12.75">
      <c r="B792" s="47" t="s">
        <v>177</v>
      </c>
      <c r="C792" s="47" t="s">
        <v>32</v>
      </c>
      <c r="D792" s="325"/>
      <c r="E792" s="325"/>
    </row>
    <row r="793" spans="2:5" ht="13.5" thickBot="1">
      <c r="B793" s="47" t="s">
        <v>177</v>
      </c>
      <c r="C793" s="47" t="s">
        <v>33</v>
      </c>
      <c r="D793" s="326"/>
      <c r="E793" s="326"/>
    </row>
    <row r="794" spans="2:5" ht="12.75">
      <c r="B794" s="47" t="s">
        <v>178</v>
      </c>
      <c r="C794" s="47" t="s">
        <v>7</v>
      </c>
      <c r="D794" s="317"/>
      <c r="E794" s="317"/>
    </row>
    <row r="795" spans="2:5" ht="12.75">
      <c r="B795" s="47" t="s">
        <v>178</v>
      </c>
      <c r="C795" s="47" t="s">
        <v>10</v>
      </c>
      <c r="D795" s="318"/>
      <c r="E795" s="318"/>
    </row>
    <row r="796" spans="2:5" ht="12.75">
      <c r="B796" s="47" t="s">
        <v>178</v>
      </c>
      <c r="C796" s="47" t="s">
        <v>11</v>
      </c>
      <c r="D796" s="318"/>
      <c r="E796" s="318"/>
    </row>
    <row r="797" spans="2:5" ht="12.75">
      <c r="B797" s="47" t="s">
        <v>178</v>
      </c>
      <c r="C797" s="47" t="s">
        <v>13</v>
      </c>
      <c r="D797" s="319"/>
      <c r="E797" s="319"/>
    </row>
    <row r="798" spans="2:5" ht="12.75">
      <c r="B798" s="47" t="s">
        <v>178</v>
      </c>
      <c r="C798" s="47" t="s">
        <v>15</v>
      </c>
      <c r="D798" s="320"/>
      <c r="E798" s="320"/>
    </row>
    <row r="799" spans="2:5" ht="12.75">
      <c r="B799" s="47" t="s">
        <v>178</v>
      </c>
      <c r="C799" s="47" t="s">
        <v>18</v>
      </c>
      <c r="D799" s="318"/>
      <c r="E799" s="318"/>
    </row>
    <row r="800" spans="2:5" ht="12.75">
      <c r="B800" s="47" t="s">
        <v>178</v>
      </c>
      <c r="C800" s="47" t="s">
        <v>20</v>
      </c>
      <c r="D800" s="318"/>
      <c r="E800" s="318"/>
    </row>
    <row r="801" spans="2:5" ht="12.75">
      <c r="B801" s="47" t="s">
        <v>178</v>
      </c>
      <c r="C801" s="47" t="s">
        <v>22</v>
      </c>
      <c r="D801" s="319"/>
      <c r="E801" s="319"/>
    </row>
    <row r="802" spans="2:5" ht="12.75">
      <c r="B802" s="47" t="s">
        <v>178</v>
      </c>
      <c r="C802" s="47" t="s">
        <v>23</v>
      </c>
      <c r="D802" s="320"/>
      <c r="E802" s="320"/>
    </row>
    <row r="803" spans="2:5" ht="12.75">
      <c r="B803" s="47" t="s">
        <v>178</v>
      </c>
      <c r="C803" s="47" t="s">
        <v>24</v>
      </c>
      <c r="D803" s="318"/>
      <c r="E803" s="318"/>
    </row>
    <row r="804" spans="2:5" ht="12.75">
      <c r="B804" s="47" t="s">
        <v>178</v>
      </c>
      <c r="C804" s="47" t="s">
        <v>25</v>
      </c>
      <c r="D804" s="318"/>
      <c r="E804" s="318"/>
    </row>
    <row r="805" spans="2:5" ht="12.75">
      <c r="B805" s="47" t="s">
        <v>178</v>
      </c>
      <c r="C805" s="47" t="s">
        <v>26</v>
      </c>
      <c r="D805" s="319"/>
      <c r="E805" s="319"/>
    </row>
    <row r="806" spans="2:5" ht="12.75">
      <c r="B806" s="47" t="s">
        <v>178</v>
      </c>
      <c r="C806" s="47" t="s">
        <v>27</v>
      </c>
      <c r="D806" s="320"/>
      <c r="E806" s="320"/>
    </row>
    <row r="807" spans="2:5" ht="12.75">
      <c r="B807" s="47" t="s">
        <v>178</v>
      </c>
      <c r="C807" s="47" t="s">
        <v>28</v>
      </c>
      <c r="D807" s="318"/>
      <c r="E807" s="318"/>
    </row>
    <row r="808" spans="2:5" ht="12.75">
      <c r="B808" s="47" t="s">
        <v>178</v>
      </c>
      <c r="C808" s="47" t="s">
        <v>29</v>
      </c>
      <c r="D808" s="318"/>
      <c r="E808" s="318"/>
    </row>
    <row r="809" spans="2:5" ht="12.75">
      <c r="B809" s="47" t="s">
        <v>178</v>
      </c>
      <c r="C809" s="47" t="s">
        <v>31</v>
      </c>
      <c r="D809" s="319"/>
      <c r="E809" s="319"/>
    </row>
    <row r="810" spans="2:5" ht="12.75">
      <c r="B810" s="47" t="s">
        <v>178</v>
      </c>
      <c r="C810" s="47" t="s">
        <v>32</v>
      </c>
      <c r="D810" s="320"/>
      <c r="E810" s="320"/>
    </row>
    <row r="811" spans="2:5" ht="13.5" thickBot="1">
      <c r="B811" s="47" t="s">
        <v>178</v>
      </c>
      <c r="C811" s="47" t="s">
        <v>33</v>
      </c>
      <c r="D811" s="321"/>
      <c r="E811" s="321"/>
    </row>
    <row r="812" spans="4:5" ht="12.75">
      <c r="D812" s="322"/>
      <c r="E812" s="322"/>
    </row>
    <row r="813" spans="4:5" ht="12.75">
      <c r="D813" s="323"/>
      <c r="E813" s="323"/>
    </row>
    <row r="814" spans="4:5" ht="12.75">
      <c r="D814" s="323"/>
      <c r="E814" s="323"/>
    </row>
    <row r="815" spans="4:5" ht="12.75">
      <c r="D815" s="324"/>
      <c r="E815" s="324"/>
    </row>
    <row r="816" spans="4:5" ht="12.75">
      <c r="D816" s="325"/>
      <c r="E816" s="325"/>
    </row>
    <row r="817" spans="4:5" ht="12.75">
      <c r="D817" s="323"/>
      <c r="E817" s="323"/>
    </row>
    <row r="818" spans="4:5" ht="12.75">
      <c r="D818" s="323"/>
      <c r="E818" s="323"/>
    </row>
    <row r="819" spans="4:5" ht="12.75">
      <c r="D819" s="324"/>
      <c r="E819" s="324"/>
    </row>
    <row r="820" spans="4:5" ht="12.75">
      <c r="D820" s="325"/>
      <c r="E820" s="325"/>
    </row>
    <row r="821" spans="4:5" ht="12.75">
      <c r="D821" s="323"/>
      <c r="E821" s="323"/>
    </row>
    <row r="822" spans="4:5" ht="12.75">
      <c r="D822" s="323"/>
      <c r="E822" s="323"/>
    </row>
    <row r="823" spans="4:5" ht="12.75">
      <c r="D823" s="324"/>
      <c r="E823" s="324"/>
    </row>
    <row r="824" spans="4:5" ht="12.75">
      <c r="D824" s="325"/>
      <c r="E824" s="325"/>
    </row>
    <row r="825" spans="4:5" ht="12.75">
      <c r="D825" s="323"/>
      <c r="E825" s="323"/>
    </row>
    <row r="826" spans="4:5" ht="12.75">
      <c r="D826" s="323"/>
      <c r="E826" s="323"/>
    </row>
    <row r="827" spans="4:5" ht="12.75">
      <c r="D827" s="324"/>
      <c r="E827" s="324"/>
    </row>
    <row r="828" spans="4:5" ht="12.75">
      <c r="D828" s="325"/>
      <c r="E828" s="325"/>
    </row>
    <row r="829" spans="4:5" ht="13.5" thickBot="1">
      <c r="D829" s="326"/>
      <c r="E829" s="326"/>
    </row>
    <row r="830" spans="4:5" ht="12.75">
      <c r="D830" s="317"/>
      <c r="E830" s="317"/>
    </row>
    <row r="831" spans="4:5" ht="12.75">
      <c r="D831" s="318"/>
      <c r="E831" s="318"/>
    </row>
    <row r="832" spans="4:5" ht="12.75">
      <c r="D832" s="318"/>
      <c r="E832" s="318"/>
    </row>
    <row r="833" spans="4:5" ht="12.75">
      <c r="D833" s="319"/>
      <c r="E833" s="319"/>
    </row>
    <row r="834" spans="4:5" ht="12.75">
      <c r="D834" s="320"/>
      <c r="E834" s="320"/>
    </row>
    <row r="835" spans="4:5" ht="12.75">
      <c r="D835" s="318"/>
      <c r="E835" s="318"/>
    </row>
    <row r="836" spans="4:5" ht="12.75">
      <c r="D836" s="318"/>
      <c r="E836" s="318"/>
    </row>
    <row r="837" spans="4:5" ht="12.75">
      <c r="D837" s="319"/>
      <c r="E837" s="319"/>
    </row>
    <row r="838" spans="4:5" ht="12.75">
      <c r="D838" s="320"/>
      <c r="E838" s="320"/>
    </row>
    <row r="839" spans="4:5" ht="12.75">
      <c r="D839" s="318"/>
      <c r="E839" s="318"/>
    </row>
    <row r="840" spans="4:5" ht="12.75">
      <c r="D840" s="318"/>
      <c r="E840" s="318"/>
    </row>
    <row r="841" spans="4:5" ht="12.75">
      <c r="D841" s="319"/>
      <c r="E841" s="319"/>
    </row>
    <row r="842" spans="4:5" ht="12.75">
      <c r="D842" s="320"/>
      <c r="E842" s="320"/>
    </row>
    <row r="843" spans="4:5" ht="12.75">
      <c r="D843" s="318"/>
      <c r="E843" s="318"/>
    </row>
    <row r="844" spans="4:5" ht="12.75">
      <c r="D844" s="318"/>
      <c r="E844" s="318"/>
    </row>
    <row r="845" spans="4:5" ht="12.75">
      <c r="D845" s="319"/>
      <c r="E845" s="319"/>
    </row>
    <row r="846" spans="4:5" ht="12.75">
      <c r="D846" s="320"/>
      <c r="E846" s="320"/>
    </row>
    <row r="847" spans="4:5" ht="13.5" thickBot="1">
      <c r="D847" s="321"/>
      <c r="E847" s="321"/>
    </row>
    <row r="848" spans="4:5" ht="12.75">
      <c r="D848" s="322"/>
      <c r="E848" s="322"/>
    </row>
    <row r="849" spans="4:5" ht="12.75">
      <c r="D849" s="323"/>
      <c r="E849" s="323"/>
    </row>
    <row r="850" spans="4:5" ht="12.75">
      <c r="D850" s="323"/>
      <c r="E850" s="323"/>
    </row>
    <row r="851" spans="4:5" ht="12.75">
      <c r="D851" s="324"/>
      <c r="E851" s="324"/>
    </row>
    <row r="852" spans="4:5" ht="12.75">
      <c r="D852" s="325"/>
      <c r="E852" s="325"/>
    </row>
    <row r="853" spans="4:5" ht="12.75">
      <c r="D853" s="323"/>
      <c r="E853" s="323"/>
    </row>
    <row r="854" spans="4:5" ht="12.75">
      <c r="D854" s="323"/>
      <c r="E854" s="323"/>
    </row>
    <row r="855" spans="4:5" ht="12.75">
      <c r="D855" s="324"/>
      <c r="E855" s="324"/>
    </row>
    <row r="856" spans="4:5" ht="12.75">
      <c r="D856" s="325"/>
      <c r="E856" s="325"/>
    </row>
    <row r="857" spans="4:5" ht="12.75">
      <c r="D857" s="323"/>
      <c r="E857" s="323"/>
    </row>
    <row r="858" spans="4:5" ht="12.75">
      <c r="D858" s="323"/>
      <c r="E858" s="323"/>
    </row>
    <row r="859" spans="4:5" ht="12.75">
      <c r="D859" s="324"/>
      <c r="E859" s="324"/>
    </row>
    <row r="860" spans="4:5" ht="12.75">
      <c r="D860" s="325"/>
      <c r="E860" s="325"/>
    </row>
    <row r="861" spans="4:5" ht="12.75">
      <c r="D861" s="323"/>
      <c r="E861" s="323"/>
    </row>
    <row r="862" spans="4:5" ht="12.75">
      <c r="D862" s="323"/>
      <c r="E862" s="323"/>
    </row>
    <row r="863" spans="4:5" ht="12.75">
      <c r="D863" s="324"/>
      <c r="E863" s="324"/>
    </row>
    <row r="864" spans="4:5" ht="12.75">
      <c r="D864" s="325"/>
      <c r="E864" s="325"/>
    </row>
    <row r="865" spans="4:5" ht="13.5" thickBot="1">
      <c r="D865" s="326"/>
      <c r="E865" s="326"/>
    </row>
    <row r="866" spans="4:5" ht="12.75">
      <c r="D866" s="317"/>
      <c r="E866" s="317"/>
    </row>
    <row r="867" spans="4:5" ht="12.75">
      <c r="D867" s="318"/>
      <c r="E867" s="318"/>
    </row>
    <row r="868" spans="4:5" ht="12.75">
      <c r="D868" s="318"/>
      <c r="E868" s="318"/>
    </row>
    <row r="869" spans="4:5" ht="12.75">
      <c r="D869" s="319"/>
      <c r="E869" s="319"/>
    </row>
    <row r="870" spans="4:5" ht="12.75">
      <c r="D870" s="320"/>
      <c r="E870" s="320"/>
    </row>
    <row r="871" spans="4:5" ht="12.75">
      <c r="D871" s="318"/>
      <c r="E871" s="318"/>
    </row>
    <row r="872" spans="4:5" ht="12.75">
      <c r="D872" s="318"/>
      <c r="E872" s="318"/>
    </row>
    <row r="873" spans="4:5" ht="12.75">
      <c r="D873" s="319"/>
      <c r="E873" s="319"/>
    </row>
    <row r="874" spans="4:5" ht="12.75">
      <c r="D874" s="320"/>
      <c r="E874" s="320"/>
    </row>
    <row r="875" spans="4:5" ht="12.75">
      <c r="D875" s="318"/>
      <c r="E875" s="318"/>
    </row>
    <row r="876" spans="4:5" ht="12.75">
      <c r="D876" s="318"/>
      <c r="E876" s="318"/>
    </row>
    <row r="877" spans="4:5" ht="12.75">
      <c r="D877" s="319"/>
      <c r="E877" s="319"/>
    </row>
    <row r="878" spans="4:5" ht="12.75">
      <c r="D878" s="320"/>
      <c r="E878" s="320"/>
    </row>
    <row r="879" spans="4:5" ht="12.75">
      <c r="D879" s="318"/>
      <c r="E879" s="318"/>
    </row>
    <row r="880" spans="4:5" ht="12.75">
      <c r="D880" s="318"/>
      <c r="E880" s="318"/>
    </row>
    <row r="881" spans="4:5" ht="12.75">
      <c r="D881" s="319"/>
      <c r="E881" s="319"/>
    </row>
    <row r="882" spans="4:5" ht="12.75">
      <c r="D882" s="320"/>
      <c r="E882" s="320"/>
    </row>
    <row r="883" spans="4:5" ht="13.5" thickBot="1">
      <c r="D883" s="321"/>
      <c r="E883" s="321"/>
    </row>
    <row r="884" spans="4:5" ht="12.75">
      <c r="D884" s="322"/>
      <c r="E884" s="322"/>
    </row>
    <row r="885" spans="4:5" ht="12.75">
      <c r="D885" s="323"/>
      <c r="E885" s="323"/>
    </row>
    <row r="886" spans="4:5" ht="12.75">
      <c r="D886" s="323"/>
      <c r="E886" s="323"/>
    </row>
    <row r="887" spans="4:5" ht="12.75">
      <c r="D887" s="324"/>
      <c r="E887" s="324"/>
    </row>
    <row r="888" spans="4:5" ht="12.75">
      <c r="D888" s="325"/>
      <c r="E888" s="325"/>
    </row>
    <row r="889" spans="4:5" ht="12.75">
      <c r="D889" s="323"/>
      <c r="E889" s="323"/>
    </row>
    <row r="890" spans="4:5" ht="12.75">
      <c r="D890" s="323"/>
      <c r="E890" s="323"/>
    </row>
    <row r="891" spans="4:5" ht="12.75">
      <c r="D891" s="324"/>
      <c r="E891" s="324"/>
    </row>
    <row r="892" spans="4:5" ht="12.75">
      <c r="D892" s="325"/>
      <c r="E892" s="325"/>
    </row>
    <row r="893" spans="4:5" ht="12.75">
      <c r="D893" s="323"/>
      <c r="E893" s="323"/>
    </row>
    <row r="894" spans="4:5" ht="12.75">
      <c r="D894" s="323"/>
      <c r="E894" s="323"/>
    </row>
    <row r="895" spans="4:5" ht="12.75">
      <c r="D895" s="324"/>
      <c r="E895" s="324"/>
    </row>
    <row r="896" spans="4:5" ht="12.75">
      <c r="D896" s="325"/>
      <c r="E896" s="325"/>
    </row>
    <row r="897" spans="4:5" ht="12.75">
      <c r="D897" s="323"/>
      <c r="E897" s="323"/>
    </row>
    <row r="898" spans="4:5" ht="12.75">
      <c r="D898" s="323"/>
      <c r="E898" s="323"/>
    </row>
    <row r="899" spans="4:5" ht="12.75">
      <c r="D899" s="324"/>
      <c r="E899" s="324"/>
    </row>
    <row r="900" spans="4:5" ht="12.75">
      <c r="D900" s="325"/>
      <c r="E900" s="325"/>
    </row>
    <row r="901" spans="4:5" ht="13.5" thickBot="1">
      <c r="D901" s="326"/>
      <c r="E901" s="3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8"/>
  </sheetPr>
  <dimension ref="A1:CA133"/>
  <sheetViews>
    <sheetView showGridLines="0" zoomScalePageLayoutView="0" workbookViewId="0" topLeftCell="A1">
      <pane xSplit="7" ySplit="1" topLeftCell="H2" activePane="bottomRight" state="frozen"/>
      <selection pane="topLeft" activeCell="H2" sqref="H2"/>
      <selection pane="topRight" activeCell="H2" sqref="H2"/>
      <selection pane="bottomLeft" activeCell="H2" sqref="H2"/>
      <selection pane="bottomRight" activeCell="B2" sqref="B2"/>
    </sheetView>
  </sheetViews>
  <sheetFormatPr defaultColWidth="9.00390625" defaultRowHeight="12.75"/>
  <cols>
    <col min="1" max="1" width="6.625" style="293" customWidth="1"/>
    <col min="2" max="2" width="17.75390625" style="294" customWidth="1"/>
    <col min="3" max="4" width="16.75390625" style="294" customWidth="1"/>
    <col min="5" max="5" width="17.75390625" style="294" customWidth="1"/>
    <col min="6" max="7" width="16.75390625" style="294" customWidth="1"/>
    <col min="8" max="16384" width="9.125" style="294" customWidth="1"/>
  </cols>
  <sheetData>
    <row r="1" spans="1:7" s="293" customFormat="1" ht="12.75">
      <c r="A1" s="292" t="s">
        <v>72</v>
      </c>
      <c r="B1" s="292" t="s">
        <v>73</v>
      </c>
      <c r="C1" s="292" t="s">
        <v>93</v>
      </c>
      <c r="D1" s="292" t="s">
        <v>94</v>
      </c>
      <c r="E1" s="292" t="s">
        <v>74</v>
      </c>
      <c r="F1" s="292" t="s">
        <v>95</v>
      </c>
      <c r="G1" s="292" t="s">
        <v>96</v>
      </c>
    </row>
    <row r="2" spans="1:9" ht="12.75">
      <c r="A2" s="109">
        <v>1</v>
      </c>
      <c r="B2" s="109"/>
      <c r="C2" s="110"/>
      <c r="D2" s="111"/>
      <c r="E2" s="109"/>
      <c r="F2" s="110"/>
      <c r="G2" s="111"/>
      <c r="H2" s="113"/>
      <c r="I2" s="113"/>
    </row>
    <row r="3" spans="1:9" ht="12.75">
      <c r="A3" s="112">
        <v>1</v>
      </c>
      <c r="B3" s="112"/>
      <c r="C3" s="113"/>
      <c r="D3" s="114"/>
      <c r="E3" s="112"/>
      <c r="F3" s="113"/>
      <c r="G3" s="114"/>
      <c r="H3" s="113"/>
      <c r="I3" s="113"/>
    </row>
    <row r="4" spans="1:9" ht="12.75">
      <c r="A4" s="112">
        <v>1</v>
      </c>
      <c r="B4" s="112"/>
      <c r="C4" s="113"/>
      <c r="D4" s="114"/>
      <c r="E4" s="112"/>
      <c r="F4" s="113"/>
      <c r="G4" s="114"/>
      <c r="H4" s="113"/>
      <c r="I4" s="113"/>
    </row>
    <row r="5" spans="1:9" ht="12.75">
      <c r="A5" s="112">
        <v>1</v>
      </c>
      <c r="B5" s="112"/>
      <c r="C5" s="113"/>
      <c r="D5" s="114"/>
      <c r="E5" s="112"/>
      <c r="F5" s="113"/>
      <c r="G5" s="114"/>
      <c r="H5" s="113"/>
      <c r="I5" s="113"/>
    </row>
    <row r="6" spans="1:9" ht="12.75">
      <c r="A6" s="112">
        <v>1</v>
      </c>
      <c r="B6" s="112"/>
      <c r="C6" s="113"/>
      <c r="D6" s="114"/>
      <c r="E6" s="112"/>
      <c r="F6" s="113"/>
      <c r="G6" s="114"/>
      <c r="H6" s="113"/>
      <c r="I6" s="113"/>
    </row>
    <row r="7" spans="1:9" ht="12.75">
      <c r="A7" s="115">
        <v>1</v>
      </c>
      <c r="B7" s="115"/>
      <c r="C7" s="116"/>
      <c r="D7" s="117"/>
      <c r="E7" s="115"/>
      <c r="F7" s="116"/>
      <c r="G7" s="117"/>
      <c r="H7" s="113"/>
      <c r="I7" s="113"/>
    </row>
    <row r="8" spans="1:7" ht="12.75">
      <c r="A8" s="109">
        <v>2</v>
      </c>
      <c r="B8" s="109"/>
      <c r="C8" s="110"/>
      <c r="D8" s="111"/>
      <c r="E8" s="109"/>
      <c r="F8" s="110"/>
      <c r="G8" s="111"/>
    </row>
    <row r="9" spans="1:7" ht="12.75">
      <c r="A9" s="112">
        <v>2</v>
      </c>
      <c r="B9" s="112"/>
      <c r="C9" s="113"/>
      <c r="D9" s="114"/>
      <c r="E9" s="112"/>
      <c r="F9" s="113"/>
      <c r="G9" s="114"/>
    </row>
    <row r="10" spans="1:7" ht="12.75">
      <c r="A10" s="112">
        <v>2</v>
      </c>
      <c r="B10" s="112"/>
      <c r="C10" s="113"/>
      <c r="D10" s="114"/>
      <c r="E10" s="112"/>
      <c r="F10" s="113"/>
      <c r="G10" s="114"/>
    </row>
    <row r="11" spans="1:7" ht="12.75">
      <c r="A11" s="112">
        <v>2</v>
      </c>
      <c r="B11" s="112"/>
      <c r="C11" s="113"/>
      <c r="D11" s="114"/>
      <c r="E11" s="112"/>
      <c r="F11" s="113"/>
      <c r="G11" s="114"/>
    </row>
    <row r="12" spans="1:7" ht="12.75">
      <c r="A12" s="112">
        <v>2</v>
      </c>
      <c r="B12" s="112"/>
      <c r="C12" s="113"/>
      <c r="D12" s="114"/>
      <c r="E12" s="112"/>
      <c r="F12" s="113"/>
      <c r="G12" s="114"/>
    </row>
    <row r="13" spans="1:7" ht="12.75">
      <c r="A13" s="115">
        <v>2</v>
      </c>
      <c r="B13" s="115"/>
      <c r="C13" s="116"/>
      <c r="D13" s="117"/>
      <c r="E13" s="115"/>
      <c r="F13" s="116"/>
      <c r="G13" s="117"/>
    </row>
    <row r="14" spans="1:7" ht="12.75">
      <c r="A14" s="109">
        <v>3</v>
      </c>
      <c r="B14" s="109"/>
      <c r="C14" s="110"/>
      <c r="D14" s="111"/>
      <c r="E14" s="109"/>
      <c r="F14" s="110"/>
      <c r="G14" s="111"/>
    </row>
    <row r="15" spans="1:7" ht="12.75">
      <c r="A15" s="112">
        <v>3</v>
      </c>
      <c r="B15" s="112"/>
      <c r="C15" s="113"/>
      <c r="D15" s="114"/>
      <c r="E15" s="112"/>
      <c r="F15" s="113"/>
      <c r="G15" s="114"/>
    </row>
    <row r="16" spans="1:7" ht="12.75">
      <c r="A16" s="112">
        <v>3</v>
      </c>
      <c r="B16" s="112"/>
      <c r="C16" s="113"/>
      <c r="D16" s="114"/>
      <c r="E16" s="112"/>
      <c r="F16" s="113"/>
      <c r="G16" s="114"/>
    </row>
    <row r="17" spans="1:7" ht="12.75">
      <c r="A17" s="112">
        <v>3</v>
      </c>
      <c r="B17" s="112"/>
      <c r="C17" s="113"/>
      <c r="D17" s="114"/>
      <c r="E17" s="112"/>
      <c r="F17" s="113"/>
      <c r="G17" s="114"/>
    </row>
    <row r="18" spans="1:7" ht="12.75">
      <c r="A18" s="112">
        <v>3</v>
      </c>
      <c r="B18" s="112"/>
      <c r="C18" s="113"/>
      <c r="D18" s="114"/>
      <c r="E18" s="112"/>
      <c r="F18" s="113"/>
      <c r="G18" s="114"/>
    </row>
    <row r="19" spans="1:7" ht="12.75">
      <c r="A19" s="115">
        <v>3</v>
      </c>
      <c r="B19" s="115"/>
      <c r="C19" s="116"/>
      <c r="D19" s="117"/>
      <c r="E19" s="115"/>
      <c r="F19" s="116"/>
      <c r="G19" s="117"/>
    </row>
    <row r="20" spans="1:7" ht="12.75">
      <c r="A20" s="109">
        <v>4</v>
      </c>
      <c r="B20" s="109"/>
      <c r="C20" s="110"/>
      <c r="D20" s="111"/>
      <c r="E20" s="109"/>
      <c r="F20" s="110"/>
      <c r="G20" s="111"/>
    </row>
    <row r="21" spans="1:7" ht="12.75">
      <c r="A21" s="112">
        <v>4</v>
      </c>
      <c r="B21" s="112"/>
      <c r="C21" s="113"/>
      <c r="D21" s="114"/>
      <c r="E21" s="112"/>
      <c r="F21" s="113"/>
      <c r="G21" s="114"/>
    </row>
    <row r="22" spans="1:7" ht="12.75">
      <c r="A22" s="112">
        <v>4</v>
      </c>
      <c r="B22" s="112"/>
      <c r="C22" s="113"/>
      <c r="D22" s="114"/>
      <c r="E22" s="112"/>
      <c r="F22" s="113"/>
      <c r="G22" s="114"/>
    </row>
    <row r="23" spans="1:7" ht="12.75">
      <c r="A23" s="112">
        <v>4</v>
      </c>
      <c r="B23" s="112"/>
      <c r="C23" s="113"/>
      <c r="D23" s="114"/>
      <c r="E23" s="112"/>
      <c r="F23" s="113"/>
      <c r="G23" s="114"/>
    </row>
    <row r="24" spans="1:7" ht="12.75">
      <c r="A24" s="112">
        <v>4</v>
      </c>
      <c r="B24" s="112"/>
      <c r="C24" s="113"/>
      <c r="D24" s="114"/>
      <c r="E24" s="112"/>
      <c r="F24" s="113"/>
      <c r="G24" s="114"/>
    </row>
    <row r="25" spans="1:7" ht="12.75">
      <c r="A25" s="115">
        <v>4</v>
      </c>
      <c r="B25" s="115"/>
      <c r="C25" s="116"/>
      <c r="D25" s="117"/>
      <c r="E25" s="115"/>
      <c r="F25" s="116"/>
      <c r="G25" s="117"/>
    </row>
    <row r="26" spans="1:7" ht="12.75">
      <c r="A26" s="109">
        <v>5</v>
      </c>
      <c r="B26" s="109"/>
      <c r="C26" s="110"/>
      <c r="D26" s="111"/>
      <c r="E26" s="109"/>
      <c r="F26" s="110"/>
      <c r="G26" s="111"/>
    </row>
    <row r="27" spans="1:7" ht="12.75">
      <c r="A27" s="112">
        <v>5</v>
      </c>
      <c r="B27" s="112"/>
      <c r="C27" s="113"/>
      <c r="D27" s="114"/>
      <c r="E27" s="112"/>
      <c r="F27" s="113"/>
      <c r="G27" s="114"/>
    </row>
    <row r="28" spans="1:7" ht="12.75">
      <c r="A28" s="112">
        <v>5</v>
      </c>
      <c r="B28" s="112"/>
      <c r="C28" s="113"/>
      <c r="D28" s="114"/>
      <c r="E28" s="112"/>
      <c r="F28" s="113"/>
      <c r="G28" s="114"/>
    </row>
    <row r="29" spans="1:7" ht="12.75">
      <c r="A29" s="112">
        <v>5</v>
      </c>
      <c r="B29" s="112"/>
      <c r="C29" s="113"/>
      <c r="D29" s="114"/>
      <c r="E29" s="112"/>
      <c r="F29" s="113"/>
      <c r="G29" s="114"/>
    </row>
    <row r="30" spans="1:7" ht="12.75">
      <c r="A30" s="112">
        <v>5</v>
      </c>
      <c r="B30" s="112"/>
      <c r="C30" s="113"/>
      <c r="D30" s="114"/>
      <c r="E30" s="112"/>
      <c r="F30" s="113"/>
      <c r="G30" s="114"/>
    </row>
    <row r="31" spans="1:7" ht="12.75">
      <c r="A31" s="115">
        <v>5</v>
      </c>
      <c r="B31" s="115"/>
      <c r="C31" s="116"/>
      <c r="D31" s="117"/>
      <c r="E31" s="115"/>
      <c r="F31" s="116"/>
      <c r="G31" s="117"/>
    </row>
    <row r="32" spans="1:7" ht="12.75">
      <c r="A32" s="109">
        <v>6</v>
      </c>
      <c r="B32" s="109"/>
      <c r="C32" s="110"/>
      <c r="D32" s="111"/>
      <c r="E32" s="109"/>
      <c r="F32" s="110"/>
      <c r="G32" s="111"/>
    </row>
    <row r="33" spans="1:7" ht="12.75">
      <c r="A33" s="112">
        <v>6</v>
      </c>
      <c r="B33" s="112"/>
      <c r="C33" s="113"/>
      <c r="D33" s="114"/>
      <c r="E33" s="112"/>
      <c r="F33" s="113"/>
      <c r="G33" s="114"/>
    </row>
    <row r="34" spans="1:7" ht="12.75">
      <c r="A34" s="112">
        <v>6</v>
      </c>
      <c r="B34" s="112"/>
      <c r="C34" s="113"/>
      <c r="D34" s="114"/>
      <c r="E34" s="112"/>
      <c r="F34" s="113"/>
      <c r="G34" s="114"/>
    </row>
    <row r="35" spans="1:7" ht="12.75">
      <c r="A35" s="112">
        <v>6</v>
      </c>
      <c r="B35" s="112"/>
      <c r="C35" s="113"/>
      <c r="D35" s="114"/>
      <c r="E35" s="112"/>
      <c r="F35" s="113"/>
      <c r="G35" s="114"/>
    </row>
    <row r="36" spans="1:7" ht="12.75">
      <c r="A36" s="112">
        <v>6</v>
      </c>
      <c r="B36" s="112"/>
      <c r="C36" s="113"/>
      <c r="D36" s="114"/>
      <c r="E36" s="112"/>
      <c r="F36" s="113"/>
      <c r="G36" s="114"/>
    </row>
    <row r="37" spans="1:7" ht="12.75">
      <c r="A37" s="115">
        <v>6</v>
      </c>
      <c r="B37" s="115"/>
      <c r="C37" s="116"/>
      <c r="D37" s="117"/>
      <c r="E37" s="115"/>
      <c r="F37" s="116"/>
      <c r="G37" s="117"/>
    </row>
    <row r="38" spans="1:7" ht="12.75">
      <c r="A38" s="109">
        <v>7</v>
      </c>
      <c r="B38" s="109"/>
      <c r="C38" s="110"/>
      <c r="D38" s="111"/>
      <c r="E38" s="109"/>
      <c r="F38" s="110"/>
      <c r="G38" s="111"/>
    </row>
    <row r="39" spans="1:7" ht="12.75">
      <c r="A39" s="112">
        <v>7</v>
      </c>
      <c r="B39" s="112"/>
      <c r="C39" s="113"/>
      <c r="D39" s="114"/>
      <c r="E39" s="112"/>
      <c r="F39" s="113"/>
      <c r="G39" s="114"/>
    </row>
    <row r="40" spans="1:7" ht="12.75">
      <c r="A40" s="112">
        <v>7</v>
      </c>
      <c r="B40" s="112"/>
      <c r="C40" s="113"/>
      <c r="D40" s="114"/>
      <c r="E40" s="112"/>
      <c r="F40" s="113"/>
      <c r="G40" s="114"/>
    </row>
    <row r="41" spans="1:7" ht="12.75">
      <c r="A41" s="112">
        <v>7</v>
      </c>
      <c r="B41" s="112"/>
      <c r="C41" s="113"/>
      <c r="D41" s="114"/>
      <c r="E41" s="112"/>
      <c r="F41" s="113"/>
      <c r="G41" s="114"/>
    </row>
    <row r="42" spans="1:7" ht="12.75">
      <c r="A42" s="112">
        <v>7</v>
      </c>
      <c r="B42" s="112"/>
      <c r="C42" s="113"/>
      <c r="D42" s="114"/>
      <c r="E42" s="112"/>
      <c r="F42" s="113"/>
      <c r="G42" s="114"/>
    </row>
    <row r="43" spans="1:7" ht="12.75">
      <c r="A43" s="115">
        <v>7</v>
      </c>
      <c r="B43" s="115"/>
      <c r="C43" s="116"/>
      <c r="D43" s="117"/>
      <c r="E43" s="115"/>
      <c r="F43" s="116"/>
      <c r="G43" s="117"/>
    </row>
    <row r="44" spans="1:7" ht="12.75">
      <c r="A44" s="109">
        <v>8</v>
      </c>
      <c r="B44" s="109"/>
      <c r="C44" s="110"/>
      <c r="D44" s="111"/>
      <c r="E44" s="109"/>
      <c r="F44" s="110"/>
      <c r="G44" s="111"/>
    </row>
    <row r="45" spans="1:7" ht="12.75">
      <c r="A45" s="112">
        <v>8</v>
      </c>
      <c r="B45" s="112"/>
      <c r="C45" s="113"/>
      <c r="D45" s="114"/>
      <c r="E45" s="112"/>
      <c r="F45" s="113"/>
      <c r="G45" s="114"/>
    </row>
    <row r="46" spans="1:7" ht="12.75">
      <c r="A46" s="112">
        <v>8</v>
      </c>
      <c r="B46" s="112"/>
      <c r="C46" s="113"/>
      <c r="D46" s="114"/>
      <c r="E46" s="112"/>
      <c r="F46" s="113"/>
      <c r="G46" s="114"/>
    </row>
    <row r="47" spans="1:7" ht="12.75">
      <c r="A47" s="112">
        <v>8</v>
      </c>
      <c r="B47" s="112"/>
      <c r="C47" s="113"/>
      <c r="D47" s="114"/>
      <c r="E47" s="112"/>
      <c r="F47" s="113"/>
      <c r="G47" s="114"/>
    </row>
    <row r="48" spans="1:7" ht="12.75">
      <c r="A48" s="112">
        <v>8</v>
      </c>
      <c r="B48" s="112"/>
      <c r="C48" s="113"/>
      <c r="D48" s="114"/>
      <c r="E48" s="112"/>
      <c r="F48" s="113"/>
      <c r="G48" s="114"/>
    </row>
    <row r="49" spans="1:7" ht="12.75">
      <c r="A49" s="115">
        <v>8</v>
      </c>
      <c r="B49" s="115"/>
      <c r="C49" s="116"/>
      <c r="D49" s="117"/>
      <c r="E49" s="115"/>
      <c r="F49" s="116"/>
      <c r="G49" s="117"/>
    </row>
    <row r="50" spans="1:7" ht="12.75">
      <c r="A50" s="109">
        <v>9</v>
      </c>
      <c r="B50" s="109"/>
      <c r="C50" s="110"/>
      <c r="D50" s="111"/>
      <c r="E50" s="109"/>
      <c r="F50" s="110"/>
      <c r="G50" s="111"/>
    </row>
    <row r="51" spans="1:7" ht="12.75">
      <c r="A51" s="112">
        <v>9</v>
      </c>
      <c r="B51" s="112"/>
      <c r="C51" s="113"/>
      <c r="D51" s="114"/>
      <c r="E51" s="112"/>
      <c r="F51" s="113"/>
      <c r="G51" s="114"/>
    </row>
    <row r="52" spans="1:7" ht="12.75">
      <c r="A52" s="112">
        <v>9</v>
      </c>
      <c r="B52" s="112"/>
      <c r="C52" s="113"/>
      <c r="D52" s="114"/>
      <c r="E52" s="112"/>
      <c r="F52" s="113"/>
      <c r="G52" s="114"/>
    </row>
    <row r="53" spans="1:7" ht="12.75">
      <c r="A53" s="112">
        <v>9</v>
      </c>
      <c r="B53" s="112"/>
      <c r="C53" s="113"/>
      <c r="D53" s="114"/>
      <c r="E53" s="112"/>
      <c r="F53" s="113"/>
      <c r="G53" s="114"/>
    </row>
    <row r="54" spans="1:7" ht="12.75">
      <c r="A54" s="112">
        <v>9</v>
      </c>
      <c r="B54" s="112"/>
      <c r="C54" s="113"/>
      <c r="D54" s="114"/>
      <c r="E54" s="112"/>
      <c r="F54" s="113"/>
      <c r="G54" s="114"/>
    </row>
    <row r="55" spans="1:7" ht="12.75">
      <c r="A55" s="115">
        <v>9</v>
      </c>
      <c r="B55" s="115"/>
      <c r="C55" s="116"/>
      <c r="D55" s="117"/>
      <c r="E55" s="115"/>
      <c r="F55" s="116"/>
      <c r="G55" s="117"/>
    </row>
    <row r="56" spans="1:7" ht="12.75">
      <c r="A56" s="109">
        <v>10</v>
      </c>
      <c r="B56" s="109"/>
      <c r="C56" s="110"/>
      <c r="D56" s="111"/>
      <c r="E56" s="109"/>
      <c r="F56" s="110"/>
      <c r="G56" s="111"/>
    </row>
    <row r="57" spans="1:7" ht="12.75">
      <c r="A57" s="112">
        <v>10</v>
      </c>
      <c r="B57" s="112"/>
      <c r="C57" s="113"/>
      <c r="D57" s="114"/>
      <c r="E57" s="112"/>
      <c r="F57" s="113"/>
      <c r="G57" s="114"/>
    </row>
    <row r="58" spans="1:7" ht="12.75">
      <c r="A58" s="112">
        <v>10</v>
      </c>
      <c r="B58" s="112"/>
      <c r="C58" s="113"/>
      <c r="D58" s="114"/>
      <c r="E58" s="112"/>
      <c r="F58" s="113"/>
      <c r="G58" s="114"/>
    </row>
    <row r="59" spans="1:7" ht="12.75">
      <c r="A59" s="112">
        <v>10</v>
      </c>
      <c r="B59" s="112"/>
      <c r="C59" s="113"/>
      <c r="D59" s="114"/>
      <c r="E59" s="112"/>
      <c r="F59" s="113"/>
      <c r="G59" s="114"/>
    </row>
    <row r="60" spans="1:7" ht="12.75">
      <c r="A60" s="112">
        <v>10</v>
      </c>
      <c r="B60" s="112"/>
      <c r="C60" s="113"/>
      <c r="D60" s="114"/>
      <c r="E60" s="112"/>
      <c r="F60" s="113"/>
      <c r="G60" s="114"/>
    </row>
    <row r="61" spans="1:7" ht="12.75">
      <c r="A61" s="115">
        <v>10</v>
      </c>
      <c r="B61" s="115"/>
      <c r="C61" s="116"/>
      <c r="D61" s="117"/>
      <c r="E61" s="115"/>
      <c r="F61" s="116"/>
      <c r="G61" s="117"/>
    </row>
    <row r="62" spans="1:7" ht="12.75">
      <c r="A62" s="109">
        <v>11</v>
      </c>
      <c r="B62" s="109"/>
      <c r="C62" s="110"/>
      <c r="D62" s="111"/>
      <c r="E62" s="109"/>
      <c r="F62" s="110"/>
      <c r="G62" s="111"/>
    </row>
    <row r="63" spans="1:7" ht="12.75">
      <c r="A63" s="112">
        <v>11</v>
      </c>
      <c r="B63" s="112"/>
      <c r="C63" s="113"/>
      <c r="D63" s="114"/>
      <c r="E63" s="112"/>
      <c r="F63" s="113"/>
      <c r="G63" s="114"/>
    </row>
    <row r="64" spans="1:7" ht="12.75">
      <c r="A64" s="112">
        <v>11</v>
      </c>
      <c r="B64" s="112"/>
      <c r="C64" s="113"/>
      <c r="D64" s="114"/>
      <c r="E64" s="112"/>
      <c r="F64" s="113"/>
      <c r="G64" s="114"/>
    </row>
    <row r="65" spans="1:7" ht="12.75">
      <c r="A65" s="112">
        <v>11</v>
      </c>
      <c r="B65" s="112"/>
      <c r="C65" s="113"/>
      <c r="D65" s="114"/>
      <c r="E65" s="112"/>
      <c r="F65" s="113"/>
      <c r="G65" s="114"/>
    </row>
    <row r="66" spans="1:7" ht="12.75">
      <c r="A66" s="112">
        <v>11</v>
      </c>
      <c r="B66" s="112"/>
      <c r="C66" s="113"/>
      <c r="D66" s="114"/>
      <c r="E66" s="112"/>
      <c r="F66" s="113"/>
      <c r="G66" s="114"/>
    </row>
    <row r="67" spans="1:7" ht="12.75">
      <c r="A67" s="115">
        <v>11</v>
      </c>
      <c r="B67" s="115"/>
      <c r="C67" s="116"/>
      <c r="D67" s="117"/>
      <c r="E67" s="115"/>
      <c r="F67" s="116"/>
      <c r="G67" s="117"/>
    </row>
    <row r="68" spans="1:7" ht="12.75">
      <c r="A68" s="109">
        <v>12</v>
      </c>
      <c r="B68" s="109"/>
      <c r="C68" s="110"/>
      <c r="D68" s="111"/>
      <c r="E68" s="109"/>
      <c r="F68" s="110"/>
      <c r="G68" s="111"/>
    </row>
    <row r="69" spans="1:7" ht="12.75">
      <c r="A69" s="112">
        <v>12</v>
      </c>
      <c r="B69" s="112"/>
      <c r="C69" s="113"/>
      <c r="D69" s="114"/>
      <c r="E69" s="112"/>
      <c r="F69" s="113"/>
      <c r="G69" s="114"/>
    </row>
    <row r="70" spans="1:79" ht="12.75">
      <c r="A70" s="112">
        <v>12</v>
      </c>
      <c r="B70" s="112"/>
      <c r="C70" s="113"/>
      <c r="D70" s="114"/>
      <c r="E70" s="112"/>
      <c r="F70" s="113"/>
      <c r="G70" s="114"/>
      <c r="BV70" s="294" t="s">
        <v>36</v>
      </c>
      <c r="BW70" s="294" t="s">
        <v>37</v>
      </c>
      <c r="BX70" s="294" t="s">
        <v>38</v>
      </c>
      <c r="BY70" s="294" t="s">
        <v>39</v>
      </c>
      <c r="BZ70" s="294" t="s">
        <v>40</v>
      </c>
      <c r="CA70" s="294" t="s">
        <v>41</v>
      </c>
    </row>
    <row r="71" spans="1:79" ht="12.75">
      <c r="A71" s="112">
        <v>12</v>
      </c>
      <c r="B71" s="112"/>
      <c r="C71" s="113"/>
      <c r="D71" s="114"/>
      <c r="E71" s="112"/>
      <c r="F71" s="113"/>
      <c r="G71" s="114"/>
      <c r="BV71" s="294" t="s">
        <v>42</v>
      </c>
      <c r="BW71" s="294" t="s">
        <v>43</v>
      </c>
      <c r="BX71" s="294" t="s">
        <v>44</v>
      </c>
      <c r="BY71" s="294" t="s">
        <v>45</v>
      </c>
      <c r="BZ71" s="294" t="s">
        <v>46</v>
      </c>
      <c r="CA71" s="294" t="s">
        <v>47</v>
      </c>
    </row>
    <row r="72" spans="1:79" ht="12.75">
      <c r="A72" s="112">
        <v>12</v>
      </c>
      <c r="B72" s="112"/>
      <c r="C72" s="113"/>
      <c r="D72" s="114"/>
      <c r="E72" s="112"/>
      <c r="F72" s="113"/>
      <c r="G72" s="114"/>
      <c r="BV72" s="294" t="s">
        <v>48</v>
      </c>
      <c r="BW72" s="294" t="s">
        <v>49</v>
      </c>
      <c r="BX72" s="294" t="s">
        <v>50</v>
      </c>
      <c r="BY72" s="294" t="s">
        <v>51</v>
      </c>
      <c r="BZ72" s="294" t="s">
        <v>52</v>
      </c>
      <c r="CA72" s="294" t="s">
        <v>53</v>
      </c>
    </row>
    <row r="73" spans="1:79" ht="12.75">
      <c r="A73" s="115">
        <v>12</v>
      </c>
      <c r="B73" s="115"/>
      <c r="C73" s="116"/>
      <c r="D73" s="117"/>
      <c r="E73" s="115"/>
      <c r="F73" s="116"/>
      <c r="G73" s="117"/>
      <c r="BV73" s="294" t="s">
        <v>54</v>
      </c>
      <c r="BW73" s="294" t="s">
        <v>55</v>
      </c>
      <c r="BX73" s="294" t="s">
        <v>56</v>
      </c>
      <c r="BY73" s="294" t="s">
        <v>57</v>
      </c>
      <c r="BZ73" s="294" t="s">
        <v>58</v>
      </c>
      <c r="CA73" s="294" t="s">
        <v>59</v>
      </c>
    </row>
    <row r="74" spans="1:79" ht="12.75">
      <c r="A74" s="109">
        <v>13</v>
      </c>
      <c r="B74" s="109"/>
      <c r="C74" s="110"/>
      <c r="D74" s="111"/>
      <c r="E74" s="109"/>
      <c r="F74" s="110"/>
      <c r="G74" s="111"/>
      <c r="BV74" s="294" t="s">
        <v>60</v>
      </c>
      <c r="BW74" s="294" t="s">
        <v>61</v>
      </c>
      <c r="BX74" s="294" t="s">
        <v>62</v>
      </c>
      <c r="BY74" s="294" t="s">
        <v>97</v>
      </c>
      <c r="BZ74" s="294" t="s">
        <v>64</v>
      </c>
      <c r="CA74" s="294" t="s">
        <v>65</v>
      </c>
    </row>
    <row r="75" spans="1:79" ht="12.75">
      <c r="A75" s="112">
        <v>13</v>
      </c>
      <c r="B75" s="112"/>
      <c r="C75" s="113"/>
      <c r="D75" s="114"/>
      <c r="E75" s="112"/>
      <c r="F75" s="113"/>
      <c r="G75" s="114"/>
      <c r="BV75" s="294" t="s">
        <v>66</v>
      </c>
      <c r="BW75" s="294" t="s">
        <v>67</v>
      </c>
      <c r="BX75" s="294" t="s">
        <v>68</v>
      </c>
      <c r="BY75" s="294" t="s">
        <v>69</v>
      </c>
      <c r="BZ75" s="294" t="s">
        <v>70</v>
      </c>
      <c r="CA75" s="294" t="s">
        <v>71</v>
      </c>
    </row>
    <row r="76" spans="1:7" ht="12.75">
      <c r="A76" s="112">
        <v>13</v>
      </c>
      <c r="B76" s="112"/>
      <c r="C76" s="113"/>
      <c r="D76" s="114"/>
      <c r="E76" s="112"/>
      <c r="F76" s="113"/>
      <c r="G76" s="114"/>
    </row>
    <row r="77" spans="1:7" ht="12.75">
      <c r="A77" s="112">
        <v>13</v>
      </c>
      <c r="B77" s="112"/>
      <c r="C77" s="113"/>
      <c r="D77" s="114"/>
      <c r="E77" s="112"/>
      <c r="F77" s="113"/>
      <c r="G77" s="114"/>
    </row>
    <row r="78" spans="1:7" ht="12.75">
      <c r="A78" s="112">
        <v>13</v>
      </c>
      <c r="B78" s="112"/>
      <c r="C78" s="113"/>
      <c r="D78" s="114"/>
      <c r="E78" s="112"/>
      <c r="F78" s="113"/>
      <c r="G78" s="114"/>
    </row>
    <row r="79" spans="1:7" ht="12.75">
      <c r="A79" s="115">
        <v>13</v>
      </c>
      <c r="B79" s="115"/>
      <c r="C79" s="116"/>
      <c r="D79" s="117"/>
      <c r="E79" s="115"/>
      <c r="F79" s="116"/>
      <c r="G79" s="117"/>
    </row>
    <row r="80" spans="1:7" ht="12.75">
      <c r="A80" s="109">
        <v>14</v>
      </c>
      <c r="B80" s="109"/>
      <c r="C80" s="110"/>
      <c r="D80" s="111"/>
      <c r="E80" s="109"/>
      <c r="F80" s="110"/>
      <c r="G80" s="111"/>
    </row>
    <row r="81" spans="1:7" ht="12.75">
      <c r="A81" s="112">
        <v>14</v>
      </c>
      <c r="B81" s="112"/>
      <c r="C81" s="113"/>
      <c r="D81" s="114"/>
      <c r="E81" s="112"/>
      <c r="F81" s="113"/>
      <c r="G81" s="114"/>
    </row>
    <row r="82" spans="1:7" ht="12.75">
      <c r="A82" s="112">
        <v>14</v>
      </c>
      <c r="B82" s="112"/>
      <c r="C82" s="113"/>
      <c r="D82" s="114"/>
      <c r="E82" s="112"/>
      <c r="F82" s="113"/>
      <c r="G82" s="114"/>
    </row>
    <row r="83" spans="1:7" ht="12.75">
      <c r="A83" s="112">
        <v>14</v>
      </c>
      <c r="B83" s="112"/>
      <c r="C83" s="113"/>
      <c r="D83" s="114"/>
      <c r="E83" s="112"/>
      <c r="F83" s="113"/>
      <c r="G83" s="114"/>
    </row>
    <row r="84" spans="1:7" ht="12.75">
      <c r="A84" s="112">
        <v>14</v>
      </c>
      <c r="B84" s="112"/>
      <c r="C84" s="113"/>
      <c r="D84" s="114"/>
      <c r="E84" s="112"/>
      <c r="F84" s="113"/>
      <c r="G84" s="114"/>
    </row>
    <row r="85" spans="1:7" ht="12.75">
      <c r="A85" s="115">
        <v>14</v>
      </c>
      <c r="B85" s="115"/>
      <c r="C85" s="116"/>
      <c r="D85" s="117"/>
      <c r="E85" s="115"/>
      <c r="F85" s="116"/>
      <c r="G85" s="117"/>
    </row>
    <row r="86" spans="1:7" ht="12.75">
      <c r="A86" s="109">
        <v>15</v>
      </c>
      <c r="B86" s="109"/>
      <c r="C86" s="110"/>
      <c r="D86" s="111"/>
      <c r="E86" s="109"/>
      <c r="F86" s="110"/>
      <c r="G86" s="111"/>
    </row>
    <row r="87" spans="1:7" ht="12.75">
      <c r="A87" s="112">
        <v>15</v>
      </c>
      <c r="B87" s="112"/>
      <c r="C87" s="113"/>
      <c r="D87" s="114"/>
      <c r="E87" s="112"/>
      <c r="F87" s="113"/>
      <c r="G87" s="114"/>
    </row>
    <row r="88" spans="1:7" ht="12.75">
      <c r="A88" s="112">
        <v>15</v>
      </c>
      <c r="B88" s="112"/>
      <c r="C88" s="113"/>
      <c r="D88" s="114"/>
      <c r="E88" s="112"/>
      <c r="F88" s="113"/>
      <c r="G88" s="114"/>
    </row>
    <row r="89" spans="1:7" ht="12.75">
      <c r="A89" s="112">
        <v>15</v>
      </c>
      <c r="B89" s="112"/>
      <c r="C89" s="113"/>
      <c r="D89" s="114"/>
      <c r="E89" s="112"/>
      <c r="F89" s="113"/>
      <c r="G89" s="114"/>
    </row>
    <row r="90" spans="1:7" ht="12.75">
      <c r="A90" s="112">
        <v>15</v>
      </c>
      <c r="B90" s="112"/>
      <c r="C90" s="113"/>
      <c r="D90" s="114"/>
      <c r="E90" s="112"/>
      <c r="F90" s="113"/>
      <c r="G90" s="114"/>
    </row>
    <row r="91" spans="1:7" ht="12.75">
      <c r="A91" s="115">
        <v>15</v>
      </c>
      <c r="B91" s="115"/>
      <c r="C91" s="116"/>
      <c r="D91" s="117"/>
      <c r="E91" s="115"/>
      <c r="F91" s="116"/>
      <c r="G91" s="117"/>
    </row>
    <row r="92" spans="1:7" ht="12.75">
      <c r="A92" s="109">
        <v>16</v>
      </c>
      <c r="B92" s="109"/>
      <c r="C92" s="110"/>
      <c r="D92" s="111"/>
      <c r="E92" s="109"/>
      <c r="F92" s="110"/>
      <c r="G92" s="111"/>
    </row>
    <row r="93" spans="1:7" ht="12.75">
      <c r="A93" s="112">
        <v>16</v>
      </c>
      <c r="B93" s="112"/>
      <c r="C93" s="113"/>
      <c r="D93" s="114"/>
      <c r="E93" s="112"/>
      <c r="F93" s="113"/>
      <c r="G93" s="114"/>
    </row>
    <row r="94" spans="1:7" ht="12.75">
      <c r="A94" s="112">
        <v>16</v>
      </c>
      <c r="B94" s="112"/>
      <c r="C94" s="113"/>
      <c r="D94" s="114"/>
      <c r="E94" s="112"/>
      <c r="F94" s="113"/>
      <c r="G94" s="114"/>
    </row>
    <row r="95" spans="1:7" ht="12.75">
      <c r="A95" s="112">
        <v>16</v>
      </c>
      <c r="B95" s="112"/>
      <c r="C95" s="113"/>
      <c r="D95" s="114"/>
      <c r="E95" s="112"/>
      <c r="F95" s="113"/>
      <c r="G95" s="114"/>
    </row>
    <row r="96" spans="1:7" ht="12.75">
      <c r="A96" s="112">
        <v>16</v>
      </c>
      <c r="B96" s="112"/>
      <c r="C96" s="113"/>
      <c r="D96" s="114"/>
      <c r="E96" s="112"/>
      <c r="F96" s="113"/>
      <c r="G96" s="114"/>
    </row>
    <row r="97" spans="1:7" ht="12.75">
      <c r="A97" s="115">
        <v>16</v>
      </c>
      <c r="B97" s="115"/>
      <c r="C97" s="116"/>
      <c r="D97" s="117"/>
      <c r="E97" s="115"/>
      <c r="F97" s="116"/>
      <c r="G97" s="117"/>
    </row>
    <row r="98" spans="1:7" ht="12.75">
      <c r="A98" s="109">
        <v>17</v>
      </c>
      <c r="B98" s="109"/>
      <c r="C98" s="110"/>
      <c r="D98" s="111"/>
      <c r="E98" s="109"/>
      <c r="F98" s="110"/>
      <c r="G98" s="111"/>
    </row>
    <row r="99" spans="1:7" ht="12.75">
      <c r="A99" s="112">
        <v>17</v>
      </c>
      <c r="B99" s="112"/>
      <c r="C99" s="113"/>
      <c r="D99" s="114"/>
      <c r="E99" s="112"/>
      <c r="F99" s="113"/>
      <c r="G99" s="114"/>
    </row>
    <row r="100" spans="1:7" ht="12.75">
      <c r="A100" s="112">
        <v>17</v>
      </c>
      <c r="B100" s="112"/>
      <c r="C100" s="113"/>
      <c r="D100" s="114"/>
      <c r="E100" s="112"/>
      <c r="F100" s="113"/>
      <c r="G100" s="114"/>
    </row>
    <row r="101" spans="1:7" ht="12.75">
      <c r="A101" s="112">
        <v>17</v>
      </c>
      <c r="B101" s="112"/>
      <c r="C101" s="113"/>
      <c r="D101" s="114"/>
      <c r="E101" s="112"/>
      <c r="F101" s="113"/>
      <c r="G101" s="114"/>
    </row>
    <row r="102" spans="1:7" ht="12.75">
      <c r="A102" s="112">
        <v>17</v>
      </c>
      <c r="B102" s="112"/>
      <c r="C102" s="113"/>
      <c r="D102" s="114"/>
      <c r="E102" s="112"/>
      <c r="F102" s="113"/>
      <c r="G102" s="114"/>
    </row>
    <row r="103" spans="1:7" ht="12.75">
      <c r="A103" s="115">
        <v>17</v>
      </c>
      <c r="B103" s="115"/>
      <c r="C103" s="116"/>
      <c r="D103" s="117"/>
      <c r="E103" s="115"/>
      <c r="F103" s="116"/>
      <c r="G103" s="117"/>
    </row>
    <row r="104" spans="1:7" ht="12.75">
      <c r="A104" s="109">
        <v>18</v>
      </c>
      <c r="B104" s="109"/>
      <c r="C104" s="110"/>
      <c r="D104" s="111"/>
      <c r="E104" s="109"/>
      <c r="F104" s="110"/>
      <c r="G104" s="111"/>
    </row>
    <row r="105" spans="1:7" ht="12.75">
      <c r="A105" s="112">
        <v>18</v>
      </c>
      <c r="B105" s="112"/>
      <c r="C105" s="113"/>
      <c r="D105" s="114"/>
      <c r="E105" s="112"/>
      <c r="F105" s="113"/>
      <c r="G105" s="114"/>
    </row>
    <row r="106" spans="1:7" ht="12.75">
      <c r="A106" s="112">
        <v>18</v>
      </c>
      <c r="B106" s="112"/>
      <c r="C106" s="113"/>
      <c r="D106" s="114"/>
      <c r="E106" s="112"/>
      <c r="F106" s="113"/>
      <c r="G106" s="114"/>
    </row>
    <row r="107" spans="1:7" ht="12.75">
      <c r="A107" s="112">
        <v>18</v>
      </c>
      <c r="B107" s="112"/>
      <c r="C107" s="113"/>
      <c r="D107" s="114"/>
      <c r="E107" s="112"/>
      <c r="F107" s="113"/>
      <c r="G107" s="114"/>
    </row>
    <row r="108" spans="1:7" ht="12.75">
      <c r="A108" s="112">
        <v>18</v>
      </c>
      <c r="B108" s="112"/>
      <c r="C108" s="113"/>
      <c r="D108" s="114"/>
      <c r="E108" s="112"/>
      <c r="F108" s="113"/>
      <c r="G108" s="114"/>
    </row>
    <row r="109" spans="1:7" ht="12.75">
      <c r="A109" s="115">
        <v>18</v>
      </c>
      <c r="B109" s="115"/>
      <c r="C109" s="116"/>
      <c r="D109" s="117"/>
      <c r="E109" s="115"/>
      <c r="F109" s="116"/>
      <c r="G109" s="117"/>
    </row>
    <row r="110" spans="1:7" ht="12.75">
      <c r="A110" s="109">
        <v>19</v>
      </c>
      <c r="B110" s="109"/>
      <c r="C110" s="110"/>
      <c r="D110" s="111"/>
      <c r="E110" s="109"/>
      <c r="F110" s="110"/>
      <c r="G110" s="111"/>
    </row>
    <row r="111" spans="1:7" ht="12.75">
      <c r="A111" s="112">
        <v>19</v>
      </c>
      <c r="B111" s="112"/>
      <c r="C111" s="113"/>
      <c r="D111" s="114"/>
      <c r="E111" s="112"/>
      <c r="F111" s="113"/>
      <c r="G111" s="114"/>
    </row>
    <row r="112" spans="1:7" ht="12.75">
      <c r="A112" s="112">
        <v>19</v>
      </c>
      <c r="B112" s="112"/>
      <c r="C112" s="113"/>
      <c r="D112" s="114"/>
      <c r="E112" s="112"/>
      <c r="F112" s="113"/>
      <c r="G112" s="114"/>
    </row>
    <row r="113" spans="1:7" ht="12.75">
      <c r="A113" s="112">
        <v>19</v>
      </c>
      <c r="B113" s="112"/>
      <c r="C113" s="113"/>
      <c r="D113" s="114"/>
      <c r="E113" s="112"/>
      <c r="F113" s="113"/>
      <c r="G113" s="114"/>
    </row>
    <row r="114" spans="1:7" ht="12.75">
      <c r="A114" s="112">
        <v>19</v>
      </c>
      <c r="B114" s="112"/>
      <c r="C114" s="113"/>
      <c r="D114" s="114"/>
      <c r="E114" s="112"/>
      <c r="F114" s="113"/>
      <c r="G114" s="114"/>
    </row>
    <row r="115" spans="1:7" ht="12.75">
      <c r="A115" s="115">
        <v>19</v>
      </c>
      <c r="B115" s="115"/>
      <c r="C115" s="116"/>
      <c r="D115" s="117"/>
      <c r="E115" s="115"/>
      <c r="F115" s="116"/>
      <c r="G115" s="117"/>
    </row>
    <row r="116" spans="1:7" ht="12.75">
      <c r="A116" s="109">
        <v>20</v>
      </c>
      <c r="B116" s="109"/>
      <c r="C116" s="110"/>
      <c r="D116" s="111"/>
      <c r="E116" s="109"/>
      <c r="F116" s="110"/>
      <c r="G116" s="111"/>
    </row>
    <row r="117" spans="1:7" ht="12.75">
      <c r="A117" s="112">
        <v>20</v>
      </c>
      <c r="B117" s="112"/>
      <c r="C117" s="113"/>
      <c r="D117" s="114"/>
      <c r="E117" s="112"/>
      <c r="F117" s="113"/>
      <c r="G117" s="114"/>
    </row>
    <row r="118" spans="1:7" ht="12.75">
      <c r="A118" s="112">
        <v>20</v>
      </c>
      <c r="B118" s="112"/>
      <c r="C118" s="113"/>
      <c r="D118" s="114"/>
      <c r="E118" s="112"/>
      <c r="F118" s="113"/>
      <c r="G118" s="114"/>
    </row>
    <row r="119" spans="1:7" ht="12.75">
      <c r="A119" s="112">
        <v>20</v>
      </c>
      <c r="B119" s="112"/>
      <c r="C119" s="113"/>
      <c r="D119" s="114"/>
      <c r="E119" s="112"/>
      <c r="F119" s="113"/>
      <c r="G119" s="114"/>
    </row>
    <row r="120" spans="1:7" ht="12.75">
      <c r="A120" s="112">
        <v>20</v>
      </c>
      <c r="B120" s="112"/>
      <c r="C120" s="113"/>
      <c r="D120" s="114"/>
      <c r="E120" s="112"/>
      <c r="F120" s="113"/>
      <c r="G120" s="114"/>
    </row>
    <row r="121" spans="1:7" ht="12.75">
      <c r="A121" s="115">
        <v>20</v>
      </c>
      <c r="B121" s="115"/>
      <c r="C121" s="116"/>
      <c r="D121" s="117"/>
      <c r="E121" s="115"/>
      <c r="F121" s="116"/>
      <c r="G121" s="117"/>
    </row>
    <row r="122" spans="1:7" ht="12.75">
      <c r="A122" s="109">
        <v>21</v>
      </c>
      <c r="B122" s="109"/>
      <c r="C122" s="110"/>
      <c r="D122" s="111"/>
      <c r="E122" s="109"/>
      <c r="F122" s="110"/>
      <c r="G122" s="111"/>
    </row>
    <row r="123" spans="1:7" ht="12.75">
      <c r="A123" s="112">
        <v>21</v>
      </c>
      <c r="B123" s="112"/>
      <c r="C123" s="113"/>
      <c r="D123" s="114"/>
      <c r="E123" s="112"/>
      <c r="F123" s="113"/>
      <c r="G123" s="114"/>
    </row>
    <row r="124" spans="1:7" ht="12.75">
      <c r="A124" s="112">
        <v>21</v>
      </c>
      <c r="B124" s="112"/>
      <c r="C124" s="113"/>
      <c r="D124" s="114"/>
      <c r="E124" s="112"/>
      <c r="F124" s="113"/>
      <c r="G124" s="114"/>
    </row>
    <row r="125" spans="1:7" ht="12.75">
      <c r="A125" s="112">
        <v>21</v>
      </c>
      <c r="B125" s="112"/>
      <c r="C125" s="113"/>
      <c r="D125" s="114"/>
      <c r="E125" s="112"/>
      <c r="F125" s="113"/>
      <c r="G125" s="114"/>
    </row>
    <row r="126" spans="1:7" ht="12.75">
      <c r="A126" s="112">
        <v>21</v>
      </c>
      <c r="B126" s="112"/>
      <c r="C126" s="113"/>
      <c r="D126" s="114"/>
      <c r="E126" s="112"/>
      <c r="F126" s="113"/>
      <c r="G126" s="114"/>
    </row>
    <row r="127" spans="1:7" ht="12.75">
      <c r="A127" s="115">
        <v>21</v>
      </c>
      <c r="B127" s="115"/>
      <c r="C127" s="116"/>
      <c r="D127" s="117"/>
      <c r="E127" s="115"/>
      <c r="F127" s="116"/>
      <c r="G127" s="117"/>
    </row>
    <row r="128" spans="1:7" ht="12.75">
      <c r="A128" s="109">
        <v>22</v>
      </c>
      <c r="B128" s="109"/>
      <c r="C128" s="110"/>
      <c r="D128" s="111"/>
      <c r="E128" s="109"/>
      <c r="F128" s="110"/>
      <c r="G128" s="111"/>
    </row>
    <row r="129" spans="1:7" ht="12.75">
      <c r="A129" s="112">
        <v>22</v>
      </c>
      <c r="B129" s="112"/>
      <c r="C129" s="113"/>
      <c r="D129" s="114"/>
      <c r="E129" s="112"/>
      <c r="F129" s="113"/>
      <c r="G129" s="114"/>
    </row>
    <row r="130" spans="1:7" ht="12.75">
      <c r="A130" s="112">
        <v>22</v>
      </c>
      <c r="B130" s="112"/>
      <c r="C130" s="113"/>
      <c r="D130" s="114"/>
      <c r="E130" s="112"/>
      <c r="F130" s="113"/>
      <c r="G130" s="114"/>
    </row>
    <row r="131" spans="1:7" ht="12.75">
      <c r="A131" s="112">
        <v>22</v>
      </c>
      <c r="B131" s="112"/>
      <c r="C131" s="113"/>
      <c r="D131" s="114"/>
      <c r="E131" s="112"/>
      <c r="F131" s="113"/>
      <c r="G131" s="114"/>
    </row>
    <row r="132" spans="1:7" ht="12.75">
      <c r="A132" s="112">
        <v>22</v>
      </c>
      <c r="B132" s="112"/>
      <c r="C132" s="113"/>
      <c r="D132" s="114"/>
      <c r="E132" s="112"/>
      <c r="F132" s="113"/>
      <c r="G132" s="114"/>
    </row>
    <row r="133" spans="1:7" ht="12.75">
      <c r="A133" s="115">
        <v>22</v>
      </c>
      <c r="B133" s="115"/>
      <c r="C133" s="116"/>
      <c r="D133" s="117"/>
      <c r="E133" s="115"/>
      <c r="F133" s="116"/>
      <c r="G133" s="117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tabColor indexed="10"/>
  </sheetPr>
  <dimension ref="A1:P37"/>
  <sheetViews>
    <sheetView showGridLines="0" tabSelected="1" zoomScalePageLayoutView="0" workbookViewId="0" topLeftCell="A1">
      <selection activeCell="G3" sqref="G3"/>
    </sheetView>
  </sheetViews>
  <sheetFormatPr defaultColWidth="9.00390625" defaultRowHeight="12.75"/>
  <cols>
    <col min="1" max="1" width="4.25390625" style="55" customWidth="1"/>
    <col min="2" max="2" width="8.625" style="56" customWidth="1"/>
    <col min="3" max="3" width="6.625" style="56" customWidth="1"/>
    <col min="4" max="5" width="13.75390625" style="54" customWidth="1"/>
    <col min="6" max="6" width="0.875" style="53" customWidth="1"/>
    <col min="7" max="8" width="5.75390625" style="54" customWidth="1"/>
    <col min="9" max="9" width="0.875" style="54" customWidth="1"/>
    <col min="10" max="11" width="2.75390625" style="54" hidden="1" customWidth="1"/>
    <col min="12" max="12" width="0.875" style="54" customWidth="1"/>
    <col min="13" max="15" width="9.125" style="54" customWidth="1"/>
    <col min="16" max="16" width="3.75390625" style="54" hidden="1" customWidth="1"/>
    <col min="17" max="16384" width="9.125" style="54" customWidth="1"/>
  </cols>
  <sheetData>
    <row r="1" spans="1:5" ht="13.5" thickBot="1">
      <c r="A1" s="48" t="s">
        <v>2</v>
      </c>
      <c r="B1" s="49" t="s">
        <v>75</v>
      </c>
      <c r="C1" s="50" t="s">
        <v>76</v>
      </c>
      <c r="D1" s="51" t="s">
        <v>5</v>
      </c>
      <c r="E1" s="52" t="s">
        <v>77</v>
      </c>
    </row>
    <row r="2" spans="1:13" ht="13.5" thickBot="1">
      <c r="A2" s="327" t="s">
        <v>257</v>
      </c>
      <c r="B2" s="327"/>
      <c r="C2" s="327"/>
      <c r="D2" s="327"/>
      <c r="E2" s="328"/>
      <c r="G2" s="101" t="s">
        <v>79</v>
      </c>
      <c r="H2" s="102" t="s">
        <v>78</v>
      </c>
      <c r="M2" s="103" t="s">
        <v>92</v>
      </c>
    </row>
    <row r="3" spans="1:13" ht="12.75">
      <c r="A3" s="77" t="s">
        <v>7</v>
      </c>
      <c r="B3" s="297" t="s">
        <v>227</v>
      </c>
      <c r="C3" s="305" t="s">
        <v>228</v>
      </c>
      <c r="D3" s="78" t="s">
        <v>200</v>
      </c>
      <c r="E3" s="79" t="s">
        <v>214</v>
      </c>
      <c r="G3" s="72"/>
      <c r="J3" s="66">
        <f>IF(LEFT(G3,1)&gt;RIGHT(G3,1),VALUE(LEFT(G3,1)),IF(LEFT(G3,1)&lt;RIGHT(G3,1),VALUE(RIGHT(G3,1)),0))</f>
        <v>0</v>
      </c>
      <c r="K3" s="66">
        <f>IF(H3="1/0",1,IF(H3="0/1",2,0))</f>
        <v>0</v>
      </c>
      <c r="M3" s="333">
        <v>1</v>
      </c>
    </row>
    <row r="4" spans="1:13" ht="12.75">
      <c r="A4" s="80" t="s">
        <v>10</v>
      </c>
      <c r="B4" s="298" t="s">
        <v>227</v>
      </c>
      <c r="C4" s="306" t="s">
        <v>228</v>
      </c>
      <c r="D4" s="81" t="s">
        <v>8</v>
      </c>
      <c r="E4" s="82" t="s">
        <v>211</v>
      </c>
      <c r="G4" s="73"/>
      <c r="J4" s="66">
        <f aca="true" t="shared" si="0" ref="J4:J20">IF(LEFT(G4,1)&gt;RIGHT(G4,1),VALUE(LEFT(G4,1)),IF(LEFT(G4,1)&lt;RIGHT(G4,1),VALUE(RIGHT(G4,1)),0))</f>
        <v>0</v>
      </c>
      <c r="K4" s="66">
        <f aca="true" t="shared" si="1" ref="K4:K18">IF(H4="1/0",1,IF(H4="0/1",2,0))</f>
        <v>0</v>
      </c>
      <c r="M4" s="334"/>
    </row>
    <row r="5" spans="1:11" ht="12.75">
      <c r="A5" s="80" t="s">
        <v>11</v>
      </c>
      <c r="B5" s="298" t="s">
        <v>227</v>
      </c>
      <c r="C5" s="306" t="s">
        <v>229</v>
      </c>
      <c r="D5" s="81" t="s">
        <v>216</v>
      </c>
      <c r="E5" s="82" t="s">
        <v>12</v>
      </c>
      <c r="G5" s="73"/>
      <c r="J5" s="66">
        <f t="shared" si="0"/>
        <v>0</v>
      </c>
      <c r="K5" s="66">
        <f t="shared" si="1"/>
        <v>0</v>
      </c>
    </row>
    <row r="6" spans="1:11" ht="13.5" thickBot="1">
      <c r="A6" s="83" t="s">
        <v>13</v>
      </c>
      <c r="B6" s="299" t="s">
        <v>227</v>
      </c>
      <c r="C6" s="307" t="s">
        <v>229</v>
      </c>
      <c r="D6" s="84" t="s">
        <v>230</v>
      </c>
      <c r="E6" s="85" t="s">
        <v>197</v>
      </c>
      <c r="G6" s="74"/>
      <c r="J6" s="66">
        <f t="shared" si="0"/>
        <v>0</v>
      </c>
      <c r="K6" s="66">
        <f t="shared" si="1"/>
        <v>0</v>
      </c>
    </row>
    <row r="7" spans="1:11" ht="12.75">
      <c r="A7" s="89" t="s">
        <v>15</v>
      </c>
      <c r="B7" s="300" t="s">
        <v>227</v>
      </c>
      <c r="C7" s="308" t="s">
        <v>229</v>
      </c>
      <c r="D7" s="90" t="s">
        <v>206</v>
      </c>
      <c r="E7" s="91" t="s">
        <v>17</v>
      </c>
      <c r="H7" s="67"/>
      <c r="J7" s="66">
        <f t="shared" si="0"/>
        <v>0</v>
      </c>
      <c r="K7" s="66">
        <f t="shared" si="1"/>
        <v>0</v>
      </c>
    </row>
    <row r="8" spans="1:11" ht="12.75">
      <c r="A8" s="92" t="s">
        <v>18</v>
      </c>
      <c r="B8" s="301" t="s">
        <v>227</v>
      </c>
      <c r="C8" s="309" t="s">
        <v>229</v>
      </c>
      <c r="D8" s="93" t="s">
        <v>198</v>
      </c>
      <c r="E8" s="94" t="s">
        <v>154</v>
      </c>
      <c r="H8" s="68"/>
      <c r="J8" s="66">
        <f t="shared" si="0"/>
        <v>0</v>
      </c>
      <c r="K8" s="66">
        <f t="shared" si="1"/>
        <v>0</v>
      </c>
    </row>
    <row r="9" spans="1:11" ht="12.75">
      <c r="A9" s="92" t="s">
        <v>20</v>
      </c>
      <c r="B9" s="301" t="s">
        <v>227</v>
      </c>
      <c r="C9" s="309" t="s">
        <v>231</v>
      </c>
      <c r="D9" s="93" t="s">
        <v>202</v>
      </c>
      <c r="E9" s="94" t="s">
        <v>209</v>
      </c>
      <c r="H9" s="68"/>
      <c r="J9" s="66">
        <f t="shared" si="0"/>
        <v>0</v>
      </c>
      <c r="K9" s="66">
        <f t="shared" si="1"/>
        <v>0</v>
      </c>
    </row>
    <row r="10" spans="1:12" ht="13.5" thickBot="1">
      <c r="A10" s="95" t="s">
        <v>22</v>
      </c>
      <c r="B10" s="302" t="s">
        <v>227</v>
      </c>
      <c r="C10" s="310" t="s">
        <v>231</v>
      </c>
      <c r="D10" s="96" t="s">
        <v>30</v>
      </c>
      <c r="E10" s="97" t="s">
        <v>34</v>
      </c>
      <c r="H10" s="69"/>
      <c r="I10" s="54">
        <v>2</v>
      </c>
      <c r="J10" s="66">
        <f t="shared" si="0"/>
        <v>0</v>
      </c>
      <c r="K10" s="66">
        <f t="shared" si="1"/>
        <v>0</v>
      </c>
      <c r="L10" s="54">
        <v>2</v>
      </c>
    </row>
    <row r="11" spans="1:11" ht="12.75">
      <c r="A11" s="77" t="s">
        <v>23</v>
      </c>
      <c r="B11" s="297" t="s">
        <v>227</v>
      </c>
      <c r="C11" s="305" t="s">
        <v>231</v>
      </c>
      <c r="D11" s="78" t="s">
        <v>16</v>
      </c>
      <c r="E11" s="79" t="s">
        <v>193</v>
      </c>
      <c r="G11" s="72"/>
      <c r="J11" s="66">
        <f t="shared" si="0"/>
        <v>0</v>
      </c>
      <c r="K11" s="66">
        <f t="shared" si="1"/>
        <v>0</v>
      </c>
    </row>
    <row r="12" spans="1:16" ht="12.75">
      <c r="A12" s="80" t="s">
        <v>24</v>
      </c>
      <c r="B12" s="298" t="s">
        <v>227</v>
      </c>
      <c r="C12" s="306" t="s">
        <v>232</v>
      </c>
      <c r="D12" s="81" t="s">
        <v>21</v>
      </c>
      <c r="E12" s="82" t="s">
        <v>205</v>
      </c>
      <c r="G12" s="73"/>
      <c r="J12" s="66">
        <f t="shared" si="0"/>
        <v>0</v>
      </c>
      <c r="K12" s="66">
        <f t="shared" si="1"/>
        <v>0</v>
      </c>
      <c r="M12" s="335"/>
      <c r="N12" s="336"/>
      <c r="O12" s="337"/>
      <c r="P12" s="53">
        <f>IF(OR(M19&gt;40,N19&gt;3),0,LEN(M12))</f>
        <v>0</v>
      </c>
    </row>
    <row r="13" spans="1:11" ht="12.75">
      <c r="A13" s="80" t="s">
        <v>25</v>
      </c>
      <c r="B13" s="298" t="s">
        <v>233</v>
      </c>
      <c r="C13" s="306" t="s">
        <v>228</v>
      </c>
      <c r="D13" s="81" t="s">
        <v>197</v>
      </c>
      <c r="E13" s="82" t="s">
        <v>211</v>
      </c>
      <c r="G13" s="73"/>
      <c r="J13" s="66">
        <f t="shared" si="0"/>
        <v>0</v>
      </c>
      <c r="K13" s="66">
        <f t="shared" si="1"/>
        <v>0</v>
      </c>
    </row>
    <row r="14" spans="1:11" ht="13.5" thickBot="1">
      <c r="A14" s="83" t="s">
        <v>26</v>
      </c>
      <c r="B14" s="299" t="s">
        <v>233</v>
      </c>
      <c r="C14" s="307" t="s">
        <v>229</v>
      </c>
      <c r="D14" s="84" t="s">
        <v>193</v>
      </c>
      <c r="E14" s="85" t="s">
        <v>203</v>
      </c>
      <c r="G14" s="74"/>
      <c r="J14" s="66">
        <f t="shared" si="0"/>
        <v>0</v>
      </c>
      <c r="K14" s="66">
        <f t="shared" si="1"/>
        <v>0</v>
      </c>
    </row>
    <row r="15" spans="1:11" ht="12.75">
      <c r="A15" s="89" t="s">
        <v>27</v>
      </c>
      <c r="B15" s="300" t="s">
        <v>233</v>
      </c>
      <c r="C15" s="308" t="s">
        <v>231</v>
      </c>
      <c r="D15" s="90" t="s">
        <v>17</v>
      </c>
      <c r="E15" s="91" t="s">
        <v>216</v>
      </c>
      <c r="H15" s="67"/>
      <c r="J15" s="66">
        <f t="shared" si="0"/>
        <v>0</v>
      </c>
      <c r="K15" s="66">
        <f t="shared" si="1"/>
        <v>0</v>
      </c>
    </row>
    <row r="16" spans="1:11" ht="12.75">
      <c r="A16" s="92" t="s">
        <v>28</v>
      </c>
      <c r="B16" s="301" t="s">
        <v>233</v>
      </c>
      <c r="C16" s="309" t="s">
        <v>234</v>
      </c>
      <c r="D16" s="93" t="s">
        <v>213</v>
      </c>
      <c r="E16" s="94" t="s">
        <v>217</v>
      </c>
      <c r="H16" s="68"/>
      <c r="J16" s="66">
        <f t="shared" si="0"/>
        <v>0</v>
      </c>
      <c r="K16" s="66">
        <f t="shared" si="1"/>
        <v>0</v>
      </c>
    </row>
    <row r="17" spans="1:11" ht="12.75">
      <c r="A17" s="92" t="s">
        <v>29</v>
      </c>
      <c r="B17" s="301" t="s">
        <v>233</v>
      </c>
      <c r="C17" s="309" t="s">
        <v>235</v>
      </c>
      <c r="D17" s="93" t="s">
        <v>207</v>
      </c>
      <c r="E17" s="94" t="s">
        <v>154</v>
      </c>
      <c r="H17" s="68"/>
      <c r="J17" s="66">
        <f t="shared" si="0"/>
        <v>0</v>
      </c>
      <c r="K17" s="66">
        <f t="shared" si="1"/>
        <v>0</v>
      </c>
    </row>
    <row r="18" spans="1:11" ht="12.75" customHeight="1" thickBot="1">
      <c r="A18" s="95" t="s">
        <v>31</v>
      </c>
      <c r="B18" s="302" t="s">
        <v>233</v>
      </c>
      <c r="C18" s="310" t="s">
        <v>235</v>
      </c>
      <c r="D18" s="96" t="s">
        <v>236</v>
      </c>
      <c r="E18" s="97" t="s">
        <v>205</v>
      </c>
      <c r="H18" s="69"/>
      <c r="J18" s="66">
        <f t="shared" si="0"/>
        <v>0</v>
      </c>
      <c r="K18" s="66">
        <f t="shared" si="1"/>
        <v>0</v>
      </c>
    </row>
    <row r="19" spans="1:14" ht="12.75" customHeight="1" thickBot="1">
      <c r="A19" s="86" t="s">
        <v>32</v>
      </c>
      <c r="B19" s="303" t="s">
        <v>233</v>
      </c>
      <c r="C19" s="311" t="s">
        <v>235</v>
      </c>
      <c r="D19" s="87" t="s">
        <v>14</v>
      </c>
      <c r="E19" s="88" t="s">
        <v>9</v>
      </c>
      <c r="G19" s="70"/>
      <c r="I19" s="57"/>
      <c r="J19" s="66">
        <f t="shared" si="0"/>
        <v>0</v>
      </c>
      <c r="K19" s="66"/>
      <c r="L19" s="57"/>
      <c r="M19" s="329"/>
      <c r="N19" s="331"/>
    </row>
    <row r="20" spans="1:14" ht="13.5" customHeight="1" thickBot="1">
      <c r="A20" s="98" t="s">
        <v>33</v>
      </c>
      <c r="B20" s="304" t="s">
        <v>233</v>
      </c>
      <c r="C20" s="312" t="s">
        <v>237</v>
      </c>
      <c r="D20" s="99" t="s">
        <v>202</v>
      </c>
      <c r="E20" s="100" t="s">
        <v>230</v>
      </c>
      <c r="H20" s="71"/>
      <c r="J20" s="66">
        <f t="shared" si="0"/>
        <v>0</v>
      </c>
      <c r="K20" s="66"/>
      <c r="M20" s="330"/>
      <c r="N20" s="332"/>
    </row>
    <row r="21" spans="13:14" ht="12.75" hidden="1">
      <c r="M21" s="66">
        <f>SUM(J3:J6)+SUM(J11:J14)+J19</f>
        <v>0</v>
      </c>
      <c r="N21" s="66">
        <f>COUNTIF(K7:K10,"&lt;&gt;0")+COUNTIF(K15:K18,"&lt;&gt;0")</f>
        <v>0</v>
      </c>
    </row>
    <row r="22" spans="13:14" ht="12.75" hidden="1">
      <c r="M22" s="66">
        <f>SUM(J7:J10)+SUM(J15:J18)+J20</f>
        <v>0</v>
      </c>
      <c r="N22" s="66">
        <f>COUNTIF(K3:K6,"&lt;&gt;0")+COUNTIF(K11:K14,"&lt;&gt;0")</f>
        <v>0</v>
      </c>
    </row>
    <row r="23" spans="7:8" ht="12.75" hidden="1">
      <c r="G23" s="58" t="s">
        <v>82</v>
      </c>
      <c r="H23" s="63" t="s">
        <v>80</v>
      </c>
    </row>
    <row r="24" spans="7:8" ht="12.75" hidden="1">
      <c r="G24" s="59" t="s">
        <v>84</v>
      </c>
      <c r="H24" s="64" t="s">
        <v>81</v>
      </c>
    </row>
    <row r="25" spans="7:8" ht="12.75" hidden="1">
      <c r="G25" s="59" t="s">
        <v>85</v>
      </c>
      <c r="H25" s="64"/>
    </row>
    <row r="26" spans="7:8" ht="12.75" hidden="1">
      <c r="G26" s="59" t="s">
        <v>86</v>
      </c>
      <c r="H26" s="64"/>
    </row>
    <row r="27" spans="7:8" ht="12.75" hidden="1">
      <c r="G27" s="59" t="s">
        <v>87</v>
      </c>
      <c r="H27" s="64"/>
    </row>
    <row r="28" spans="7:8" ht="12.75" hidden="1">
      <c r="G28" s="60" t="s">
        <v>83</v>
      </c>
      <c r="H28" s="65"/>
    </row>
    <row r="30" spans="7:8" ht="12.75">
      <c r="G30" s="107">
        <f>M21</f>
        <v>0</v>
      </c>
      <c r="H30" s="108">
        <f>N21</f>
        <v>0</v>
      </c>
    </row>
    <row r="31" spans="1:2" ht="12.75">
      <c r="A31" s="75">
        <v>1</v>
      </c>
      <c r="B31" s="76" t="s">
        <v>88</v>
      </c>
    </row>
    <row r="32" spans="1:2" ht="12.75">
      <c r="A32" s="75">
        <v>2</v>
      </c>
      <c r="B32" s="76" t="s">
        <v>91</v>
      </c>
    </row>
    <row r="33" spans="1:2" ht="12.75">
      <c r="A33" s="75">
        <v>3</v>
      </c>
      <c r="B33" s="76" t="s">
        <v>123</v>
      </c>
    </row>
    <row r="34" spans="1:2" ht="12.75">
      <c r="A34" s="75">
        <v>4</v>
      </c>
      <c r="B34" s="76" t="s">
        <v>125</v>
      </c>
    </row>
    <row r="35" spans="1:2" ht="12.75">
      <c r="A35" s="75">
        <v>5</v>
      </c>
      <c r="B35" s="76" t="s">
        <v>89</v>
      </c>
    </row>
    <row r="36" spans="1:2" ht="12.75">
      <c r="A36" s="75">
        <v>6</v>
      </c>
      <c r="B36" s="76" t="s">
        <v>90</v>
      </c>
    </row>
    <row r="37" spans="1:2" ht="12.75">
      <c r="A37" s="75">
        <v>7</v>
      </c>
      <c r="B37" s="76" t="s">
        <v>126</v>
      </c>
    </row>
  </sheetData>
  <sheetProtection sheet="1" objects="1" selectLockedCells="1"/>
  <mergeCells count="5">
    <mergeCell ref="A2:E2"/>
    <mergeCell ref="M19:M20"/>
    <mergeCell ref="N19:N20"/>
    <mergeCell ref="M3:M4"/>
    <mergeCell ref="M12:O12"/>
  </mergeCells>
  <conditionalFormatting sqref="M19:M20">
    <cfRule type="cellIs" priority="1" dxfId="27" operator="greaterThan" stopIfTrue="1">
      <formula>40</formula>
    </cfRule>
  </conditionalFormatting>
  <conditionalFormatting sqref="N19:N20">
    <cfRule type="cellIs" priority="2" dxfId="27" operator="greaterThan" stopIfTrue="1">
      <formula>3</formula>
    </cfRule>
  </conditionalFormatting>
  <conditionalFormatting sqref="H20 G3:G6 H7:H10 G11:G14 H15:H18 G19">
    <cfRule type="cellIs" priority="3" dxfId="28" operator="notEqual" stopIfTrue="1">
      <formula>""</formula>
    </cfRule>
  </conditionalFormatting>
  <dataValidations count="7">
    <dataValidation type="list" allowBlank="1" showInputMessage="1" showErrorMessage="1" sqref="G3:G6 G19 G11:G14">
      <formula1>$G$23:$G$28</formula1>
    </dataValidation>
    <dataValidation type="list" allowBlank="1" showInputMessage="1" showErrorMessage="1" sqref="H7:H10 H15:H18">
      <formula1>$H$23:$H$24</formula1>
    </dataValidation>
    <dataValidation allowBlank="1" showInputMessage="1" showErrorMessage="1" prompt="Тотал матча №18" sqref="H20"/>
    <dataValidation allowBlank="1" showInputMessage="1" showErrorMessage="1" prompt="Укажите номер тура!" sqref="M3:M4"/>
    <dataValidation type="custom" allowBlank="1" showInputMessage="1" promptTitle="Превышено число блок-шотов!" prompt="Не более 3х блоков!!!" errorTitle="Превышено число блок-шотов!" error="Не более 3х блоков!!!" sqref="N19:N20">
      <formula1>"&gt;3"</formula1>
    </dataValidation>
    <dataValidation allowBlank="1" showInputMessage="1" promptTitle="Превышена сумма шансов!" prompt="Не более 40 шансов!!!" errorTitle="Превышено число блок-шотов!" error="Не более 3х блоков!!!" sqref="M19:M20"/>
    <dataValidation allowBlank="1" showInputMessage="1" showErrorMessage="1" prompt="Скопировать и вставить в почтовую форму" sqref="M12:O12"/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tabColor indexed="10"/>
  </sheetPr>
  <dimension ref="A1:P37"/>
  <sheetViews>
    <sheetView showGridLines="0" zoomScalePageLayoutView="0" workbookViewId="0" topLeftCell="A1">
      <selection activeCell="M12" sqref="M12:O12"/>
    </sheetView>
  </sheetViews>
  <sheetFormatPr defaultColWidth="9.00390625" defaultRowHeight="12.75"/>
  <cols>
    <col min="1" max="1" width="4.25390625" style="55" customWidth="1"/>
    <col min="2" max="2" width="8.625" style="56" customWidth="1"/>
    <col min="3" max="3" width="6.625" style="56" customWidth="1"/>
    <col min="4" max="5" width="13.75390625" style="54" customWidth="1"/>
    <col min="6" max="6" width="0.875" style="53" customWidth="1"/>
    <col min="7" max="8" width="5.75390625" style="54" customWidth="1"/>
    <col min="9" max="9" width="0.875" style="54" customWidth="1"/>
    <col min="10" max="11" width="2.75390625" style="54" hidden="1" customWidth="1"/>
    <col min="12" max="12" width="0.875" style="54" customWidth="1"/>
    <col min="13" max="15" width="9.125" style="54" customWidth="1"/>
    <col min="16" max="16" width="3.75390625" style="54" hidden="1" customWidth="1"/>
    <col min="17" max="16384" width="9.125" style="54" customWidth="1"/>
  </cols>
  <sheetData>
    <row r="1" spans="1:5" ht="13.5" thickBot="1">
      <c r="A1" s="48" t="s">
        <v>2</v>
      </c>
      <c r="B1" s="49" t="s">
        <v>75</v>
      </c>
      <c r="C1" s="50" t="s">
        <v>76</v>
      </c>
      <c r="D1" s="51" t="s">
        <v>5</v>
      </c>
      <c r="E1" s="52" t="s">
        <v>77</v>
      </c>
    </row>
    <row r="2" spans="1:13" ht="13.5" thickBot="1">
      <c r="A2" s="327" t="s">
        <v>218</v>
      </c>
      <c r="B2" s="327"/>
      <c r="C2" s="327"/>
      <c r="D2" s="327"/>
      <c r="E2" s="328"/>
      <c r="G2" s="61" t="s">
        <v>79</v>
      </c>
      <c r="H2" s="62" t="s">
        <v>78</v>
      </c>
      <c r="M2" s="103" t="s">
        <v>92</v>
      </c>
    </row>
    <row r="3" spans="1:13" ht="12.75">
      <c r="A3" s="89" t="s">
        <v>7</v>
      </c>
      <c r="B3" s="300" t="s">
        <v>191</v>
      </c>
      <c r="C3" s="308" t="s">
        <v>192</v>
      </c>
      <c r="D3" s="90" t="s">
        <v>193</v>
      </c>
      <c r="E3" s="91" t="s">
        <v>35</v>
      </c>
      <c r="H3" s="67"/>
      <c r="J3" s="66">
        <f aca="true" t="shared" si="0" ref="J3:J20">IF(LEFT(G3,1)&gt;RIGHT(G3,1),VALUE(LEFT(G3,1)),IF(LEFT(G3,1)&lt;RIGHT(G3,1),VALUE(RIGHT(G3,1)),0))</f>
        <v>0</v>
      </c>
      <c r="K3" s="66">
        <f aca="true" t="shared" si="1" ref="K3:K18">IF(H3="1/0",1,IF(H3="0/1",2,0))</f>
        <v>0</v>
      </c>
      <c r="M3" s="333">
        <v>1</v>
      </c>
    </row>
    <row r="4" spans="1:13" ht="12.75">
      <c r="A4" s="92" t="s">
        <v>10</v>
      </c>
      <c r="B4" s="301" t="s">
        <v>191</v>
      </c>
      <c r="C4" s="309" t="s">
        <v>194</v>
      </c>
      <c r="D4" s="93" t="s">
        <v>9</v>
      </c>
      <c r="E4" s="94" t="s">
        <v>34</v>
      </c>
      <c r="H4" s="68"/>
      <c r="J4" s="66">
        <f t="shared" si="0"/>
        <v>0</v>
      </c>
      <c r="K4" s="66">
        <f t="shared" si="1"/>
        <v>0</v>
      </c>
      <c r="M4" s="334"/>
    </row>
    <row r="5" spans="1:11" ht="12.75">
      <c r="A5" s="92" t="s">
        <v>11</v>
      </c>
      <c r="B5" s="301" t="s">
        <v>195</v>
      </c>
      <c r="C5" s="309" t="s">
        <v>196</v>
      </c>
      <c r="D5" s="93" t="s">
        <v>197</v>
      </c>
      <c r="E5" s="94" t="s">
        <v>193</v>
      </c>
      <c r="H5" s="68"/>
      <c r="J5" s="66">
        <f t="shared" si="0"/>
        <v>0</v>
      </c>
      <c r="K5" s="66">
        <f t="shared" si="1"/>
        <v>0</v>
      </c>
    </row>
    <row r="6" spans="1:11" ht="13.5" thickBot="1">
      <c r="A6" s="95" t="s">
        <v>13</v>
      </c>
      <c r="B6" s="302" t="s">
        <v>195</v>
      </c>
      <c r="C6" s="310" t="s">
        <v>196</v>
      </c>
      <c r="D6" s="96" t="s">
        <v>198</v>
      </c>
      <c r="E6" s="97" t="s">
        <v>199</v>
      </c>
      <c r="H6" s="69"/>
      <c r="J6" s="66">
        <f t="shared" si="0"/>
        <v>0</v>
      </c>
      <c r="K6" s="66">
        <f t="shared" si="1"/>
        <v>0</v>
      </c>
    </row>
    <row r="7" spans="1:11" ht="12.75">
      <c r="A7" s="77" t="s">
        <v>15</v>
      </c>
      <c r="B7" s="297" t="s">
        <v>195</v>
      </c>
      <c r="C7" s="305" t="s">
        <v>196</v>
      </c>
      <c r="D7" s="78" t="s">
        <v>200</v>
      </c>
      <c r="E7" s="79" t="s">
        <v>201</v>
      </c>
      <c r="G7" s="72"/>
      <c r="J7" s="66">
        <f t="shared" si="0"/>
        <v>0</v>
      </c>
      <c r="K7" s="66">
        <f t="shared" si="1"/>
        <v>0</v>
      </c>
    </row>
    <row r="8" spans="1:11" ht="12.75">
      <c r="A8" s="80" t="s">
        <v>18</v>
      </c>
      <c r="B8" s="298" t="s">
        <v>195</v>
      </c>
      <c r="C8" s="306" t="s">
        <v>192</v>
      </c>
      <c r="D8" s="81" t="s">
        <v>202</v>
      </c>
      <c r="E8" s="82" t="s">
        <v>8</v>
      </c>
      <c r="G8" s="73"/>
      <c r="J8" s="66">
        <f t="shared" si="0"/>
        <v>0</v>
      </c>
      <c r="K8" s="66">
        <f t="shared" si="1"/>
        <v>0</v>
      </c>
    </row>
    <row r="9" spans="1:11" ht="12.75">
      <c r="A9" s="80" t="s">
        <v>20</v>
      </c>
      <c r="B9" s="298" t="s">
        <v>195</v>
      </c>
      <c r="C9" s="306" t="s">
        <v>192</v>
      </c>
      <c r="D9" s="81" t="s">
        <v>203</v>
      </c>
      <c r="E9" s="82" t="s">
        <v>12</v>
      </c>
      <c r="G9" s="73"/>
      <c r="J9" s="66">
        <f t="shared" si="0"/>
        <v>0</v>
      </c>
      <c r="K9" s="66">
        <f t="shared" si="1"/>
        <v>0</v>
      </c>
    </row>
    <row r="10" spans="1:12" ht="13.5" thickBot="1">
      <c r="A10" s="83" t="s">
        <v>22</v>
      </c>
      <c r="B10" s="299" t="s">
        <v>195</v>
      </c>
      <c r="C10" s="307" t="s">
        <v>204</v>
      </c>
      <c r="D10" s="84" t="s">
        <v>205</v>
      </c>
      <c r="E10" s="85" t="s">
        <v>206</v>
      </c>
      <c r="G10" s="74"/>
      <c r="I10" s="54">
        <v>2</v>
      </c>
      <c r="J10" s="66">
        <f t="shared" si="0"/>
        <v>0</v>
      </c>
      <c r="K10" s="66">
        <f t="shared" si="1"/>
        <v>0</v>
      </c>
      <c r="L10" s="54">
        <v>2</v>
      </c>
    </row>
    <row r="11" spans="1:11" ht="12.75">
      <c r="A11" s="89" t="s">
        <v>23</v>
      </c>
      <c r="B11" s="300" t="s">
        <v>195</v>
      </c>
      <c r="C11" s="308" t="s">
        <v>204</v>
      </c>
      <c r="D11" s="90" t="s">
        <v>207</v>
      </c>
      <c r="E11" s="91" t="s">
        <v>19</v>
      </c>
      <c r="H11" s="67"/>
      <c r="J11" s="66">
        <f t="shared" si="0"/>
        <v>0</v>
      </c>
      <c r="K11" s="66">
        <f t="shared" si="1"/>
        <v>0</v>
      </c>
    </row>
    <row r="12" spans="1:16" ht="12.75">
      <c r="A12" s="92" t="s">
        <v>24</v>
      </c>
      <c r="B12" s="301" t="s">
        <v>195</v>
      </c>
      <c r="C12" s="309" t="s">
        <v>204</v>
      </c>
      <c r="D12" s="93" t="s">
        <v>30</v>
      </c>
      <c r="E12" s="94" t="s">
        <v>208</v>
      </c>
      <c r="H12" s="68"/>
      <c r="J12" s="66">
        <f t="shared" si="0"/>
        <v>0</v>
      </c>
      <c r="K12" s="66">
        <f t="shared" si="1"/>
        <v>0</v>
      </c>
      <c r="M12" s="335"/>
      <c r="N12" s="336"/>
      <c r="O12" s="337"/>
      <c r="P12" s="53">
        <f>IF(OR(M19&gt;40,N19&gt;3),0,LEN(M12))</f>
        <v>0</v>
      </c>
    </row>
    <row r="13" spans="1:11" ht="12.75">
      <c r="A13" s="92" t="s">
        <v>25</v>
      </c>
      <c r="B13" s="301" t="s">
        <v>195</v>
      </c>
      <c r="C13" s="309" t="s">
        <v>204</v>
      </c>
      <c r="D13" s="93" t="s">
        <v>209</v>
      </c>
      <c r="E13" s="94" t="s">
        <v>35</v>
      </c>
      <c r="H13" s="68"/>
      <c r="J13" s="66">
        <f t="shared" si="0"/>
        <v>0</v>
      </c>
      <c r="K13" s="66">
        <f t="shared" si="1"/>
        <v>0</v>
      </c>
    </row>
    <row r="14" spans="1:11" ht="13.5" thickBot="1">
      <c r="A14" s="95" t="s">
        <v>26</v>
      </c>
      <c r="B14" s="302" t="s">
        <v>195</v>
      </c>
      <c r="C14" s="310" t="s">
        <v>194</v>
      </c>
      <c r="D14" s="96" t="s">
        <v>14</v>
      </c>
      <c r="E14" s="97" t="s">
        <v>21</v>
      </c>
      <c r="H14" s="69"/>
      <c r="J14" s="66">
        <f t="shared" si="0"/>
        <v>0</v>
      </c>
      <c r="K14" s="66">
        <f t="shared" si="1"/>
        <v>0</v>
      </c>
    </row>
    <row r="15" spans="1:11" ht="12.75">
      <c r="A15" s="77" t="s">
        <v>27</v>
      </c>
      <c r="B15" s="297" t="s">
        <v>195</v>
      </c>
      <c r="C15" s="305" t="s">
        <v>210</v>
      </c>
      <c r="D15" s="78" t="s">
        <v>211</v>
      </c>
      <c r="E15" s="79" t="s">
        <v>154</v>
      </c>
      <c r="G15" s="72"/>
      <c r="J15" s="66">
        <f t="shared" si="0"/>
        <v>0</v>
      </c>
      <c r="K15" s="66">
        <f t="shared" si="1"/>
        <v>0</v>
      </c>
    </row>
    <row r="16" spans="1:11" ht="12.75">
      <c r="A16" s="80" t="s">
        <v>28</v>
      </c>
      <c r="B16" s="298" t="s">
        <v>195</v>
      </c>
      <c r="C16" s="306" t="s">
        <v>212</v>
      </c>
      <c r="D16" s="81" t="s">
        <v>213</v>
      </c>
      <c r="E16" s="82" t="s">
        <v>214</v>
      </c>
      <c r="G16" s="73"/>
      <c r="J16" s="66">
        <f t="shared" si="0"/>
        <v>0</v>
      </c>
      <c r="K16" s="66">
        <f t="shared" si="1"/>
        <v>0</v>
      </c>
    </row>
    <row r="17" spans="1:11" ht="12.75">
      <c r="A17" s="80" t="s">
        <v>29</v>
      </c>
      <c r="B17" s="298" t="s">
        <v>215</v>
      </c>
      <c r="C17" s="306" t="s">
        <v>204</v>
      </c>
      <c r="D17" s="81" t="s">
        <v>16</v>
      </c>
      <c r="E17" s="82" t="s">
        <v>34</v>
      </c>
      <c r="G17" s="73"/>
      <c r="J17" s="66">
        <f t="shared" si="0"/>
        <v>0</v>
      </c>
      <c r="K17" s="66">
        <f t="shared" si="1"/>
        <v>0</v>
      </c>
    </row>
    <row r="18" spans="1:11" ht="12.75" customHeight="1" thickBot="1">
      <c r="A18" s="83" t="s">
        <v>31</v>
      </c>
      <c r="B18" s="299" t="s">
        <v>215</v>
      </c>
      <c r="C18" s="307" t="s">
        <v>204</v>
      </c>
      <c r="D18" s="84" t="s">
        <v>17</v>
      </c>
      <c r="E18" s="85" t="s">
        <v>199</v>
      </c>
      <c r="G18" s="74"/>
      <c r="J18" s="66">
        <f t="shared" si="0"/>
        <v>0</v>
      </c>
      <c r="K18" s="66">
        <f t="shared" si="1"/>
        <v>0</v>
      </c>
    </row>
    <row r="19" spans="1:14" ht="12.75" customHeight="1" thickBot="1">
      <c r="A19" s="104" t="s">
        <v>32</v>
      </c>
      <c r="B19" s="313" t="s">
        <v>215</v>
      </c>
      <c r="C19" s="314" t="s">
        <v>210</v>
      </c>
      <c r="D19" s="105" t="s">
        <v>21</v>
      </c>
      <c r="E19" s="106" t="s">
        <v>216</v>
      </c>
      <c r="H19" s="71"/>
      <c r="I19" s="57"/>
      <c r="J19" s="66">
        <f t="shared" si="0"/>
        <v>0</v>
      </c>
      <c r="K19" s="66"/>
      <c r="L19" s="57"/>
      <c r="M19" s="329"/>
      <c r="N19" s="331"/>
    </row>
    <row r="20" spans="1:14" ht="13.5" customHeight="1" thickBot="1">
      <c r="A20" s="83" t="s">
        <v>33</v>
      </c>
      <c r="B20" s="299" t="s">
        <v>215</v>
      </c>
      <c r="C20" s="307" t="s">
        <v>212</v>
      </c>
      <c r="D20" s="84" t="s">
        <v>217</v>
      </c>
      <c r="E20" s="85" t="s">
        <v>154</v>
      </c>
      <c r="G20" s="70"/>
      <c r="J20" s="66">
        <f t="shared" si="0"/>
        <v>0</v>
      </c>
      <c r="K20" s="66"/>
      <c r="M20" s="330"/>
      <c r="N20" s="332"/>
    </row>
    <row r="21" spans="13:14" ht="12.75" hidden="1">
      <c r="M21" s="66">
        <f>SUM(J3:J6)+SUM(J11:J14)+J19</f>
        <v>0</v>
      </c>
      <c r="N21" s="66">
        <f>COUNTIF(K7:K10,"&lt;&gt;0")+COUNTIF(K15:K18,"&lt;&gt;0")</f>
        <v>0</v>
      </c>
    </row>
    <row r="22" spans="13:14" ht="12.75" hidden="1">
      <c r="M22" s="66">
        <f>SUM(J7:J10)+SUM(J15:J18)+J20</f>
        <v>0</v>
      </c>
      <c r="N22" s="66">
        <f>COUNTIF(K3:K6,"&lt;&gt;0")+COUNTIF(K11:K14,"&lt;&gt;0")</f>
        <v>0</v>
      </c>
    </row>
    <row r="23" spans="7:8" ht="12.75" hidden="1">
      <c r="G23" s="58" t="s">
        <v>82</v>
      </c>
      <c r="H23" s="63" t="s">
        <v>80</v>
      </c>
    </row>
    <row r="24" spans="7:8" ht="12.75" hidden="1">
      <c r="G24" s="59" t="s">
        <v>84</v>
      </c>
      <c r="H24" s="64" t="s">
        <v>81</v>
      </c>
    </row>
    <row r="25" spans="7:8" ht="12.75" hidden="1">
      <c r="G25" s="59" t="s">
        <v>85</v>
      </c>
      <c r="H25" s="64"/>
    </row>
    <row r="26" spans="7:8" ht="12.75" hidden="1">
      <c r="G26" s="59" t="s">
        <v>86</v>
      </c>
      <c r="H26" s="64"/>
    </row>
    <row r="27" spans="7:8" ht="12.75" hidden="1">
      <c r="G27" s="59" t="s">
        <v>87</v>
      </c>
      <c r="H27" s="64"/>
    </row>
    <row r="28" spans="7:8" ht="12.75" hidden="1">
      <c r="G28" s="60" t="s">
        <v>83</v>
      </c>
      <c r="H28" s="65"/>
    </row>
    <row r="30" spans="7:8" ht="12.75">
      <c r="G30" s="107">
        <f>M22</f>
        <v>0</v>
      </c>
      <c r="H30" s="108">
        <f>N22</f>
        <v>0</v>
      </c>
    </row>
    <row r="31" spans="1:2" ht="12.75">
      <c r="A31" s="75">
        <v>1</v>
      </c>
      <c r="B31" s="76" t="s">
        <v>88</v>
      </c>
    </row>
    <row r="32" spans="1:2" ht="12.75">
      <c r="A32" s="75">
        <v>2</v>
      </c>
      <c r="B32" s="76" t="s">
        <v>91</v>
      </c>
    </row>
    <row r="33" spans="1:2" ht="12.75">
      <c r="A33" s="75">
        <v>3</v>
      </c>
      <c r="B33" s="76" t="s">
        <v>123</v>
      </c>
    </row>
    <row r="34" spans="1:2" ht="12.75">
      <c r="A34" s="75">
        <v>4</v>
      </c>
      <c r="B34" s="76" t="s">
        <v>125</v>
      </c>
    </row>
    <row r="35" spans="1:2" ht="12.75">
      <c r="A35" s="75">
        <v>5</v>
      </c>
      <c r="B35" s="76" t="s">
        <v>89</v>
      </c>
    </row>
    <row r="36" spans="1:2" ht="12.75">
      <c r="A36" s="75">
        <v>6</v>
      </c>
      <c r="B36" s="76" t="s">
        <v>90</v>
      </c>
    </row>
    <row r="37" spans="1:2" ht="12.75">
      <c r="A37" s="75">
        <v>7</v>
      </c>
      <c r="B37" s="76" t="s">
        <v>126</v>
      </c>
    </row>
  </sheetData>
  <sheetProtection sheet="1" objects="1" selectLockedCells="1"/>
  <mergeCells count="5">
    <mergeCell ref="A2:E2"/>
    <mergeCell ref="M19:M20"/>
    <mergeCell ref="N19:N20"/>
    <mergeCell ref="M3:M4"/>
    <mergeCell ref="M12:O12"/>
  </mergeCells>
  <conditionalFormatting sqref="M19:M20">
    <cfRule type="cellIs" priority="1" dxfId="27" operator="greaterThan" stopIfTrue="1">
      <formula>40</formula>
    </cfRule>
  </conditionalFormatting>
  <conditionalFormatting sqref="N19:N20">
    <cfRule type="cellIs" priority="2" dxfId="27" operator="greaterThan" stopIfTrue="1">
      <formula>3</formula>
    </cfRule>
  </conditionalFormatting>
  <conditionalFormatting sqref="G20 H3:H6 G7:G10 H11:H14 G15:G18 H19">
    <cfRule type="cellIs" priority="3" dxfId="28" operator="notEqual" stopIfTrue="1">
      <formula>""</formula>
    </cfRule>
  </conditionalFormatting>
  <dataValidations count="7">
    <dataValidation type="list" allowBlank="1" showInputMessage="1" showErrorMessage="1" sqref="G7:G10 G15:G18 G20">
      <formula1>$G$23:$G$28</formula1>
    </dataValidation>
    <dataValidation type="list" allowBlank="1" showInputMessage="1" showErrorMessage="1" sqref="H3:H6 H11:H14">
      <formula1>$H$23:$H$24</formula1>
    </dataValidation>
    <dataValidation allowBlank="1" showInputMessage="1" showErrorMessage="1" prompt="Тотал матча №17" sqref="H19"/>
    <dataValidation allowBlank="1" showInputMessage="1" showErrorMessage="1" prompt="Укажите номер тура!" sqref="M3:M4"/>
    <dataValidation type="custom" allowBlank="1" showInputMessage="1" promptTitle="Превышено число блок-шотов!" prompt="Не более 3х блоков!!!" errorTitle="Превышено число блок-шотов!" error="Не более 3х блоков!!!" sqref="N19:N20">
      <formula1>"&gt;3"</formula1>
    </dataValidation>
    <dataValidation allowBlank="1" showInputMessage="1" promptTitle="Превышена сумма шансов!" prompt="Не более 40 шансов!!!" errorTitle="Превышено число блок-шотов!" error="Не более 3х блоков!!!" sqref="M19:M20"/>
    <dataValidation allowBlank="1" showInputMessage="1" showErrorMessage="1" prompt="Скопировать и вставить в почтовую форму" sqref="M12:O12"/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>
    <tabColor indexed="12"/>
  </sheetPr>
  <dimension ref="A1:P37"/>
  <sheetViews>
    <sheetView showGridLines="0" zoomScalePageLayoutView="0" workbookViewId="0" topLeftCell="A1">
      <selection activeCell="M12" sqref="M12:O12"/>
    </sheetView>
  </sheetViews>
  <sheetFormatPr defaultColWidth="9.00390625" defaultRowHeight="12.75"/>
  <cols>
    <col min="1" max="1" width="4.25390625" style="55" customWidth="1"/>
    <col min="2" max="2" width="8.625" style="56" customWidth="1"/>
    <col min="3" max="3" width="6.625" style="56" customWidth="1"/>
    <col min="4" max="5" width="13.75390625" style="54" customWidth="1"/>
    <col min="6" max="6" width="0.875" style="53" customWidth="1"/>
    <col min="7" max="8" width="5.75390625" style="54" customWidth="1"/>
    <col min="9" max="9" width="0.875" style="54" customWidth="1"/>
    <col min="10" max="11" width="2.75390625" style="54" hidden="1" customWidth="1"/>
    <col min="12" max="12" width="0.875" style="54" customWidth="1"/>
    <col min="13" max="15" width="9.125" style="54" customWidth="1"/>
    <col min="16" max="16" width="3.75390625" style="54" hidden="1" customWidth="1"/>
    <col min="17" max="16384" width="9.125" style="54" customWidth="1"/>
  </cols>
  <sheetData>
    <row r="1" spans="1:5" ht="13.5" thickBot="1">
      <c r="A1" s="48" t="s">
        <v>2</v>
      </c>
      <c r="B1" s="49" t="s">
        <v>75</v>
      </c>
      <c r="C1" s="50" t="s">
        <v>76</v>
      </c>
      <c r="D1" s="51" t="s">
        <v>5</v>
      </c>
      <c r="E1" s="52" t="s">
        <v>77</v>
      </c>
    </row>
    <row r="2" spans="1:13" ht="13.5" thickBot="1">
      <c r="A2" s="327" t="s">
        <v>218</v>
      </c>
      <c r="B2" s="327"/>
      <c r="C2" s="327"/>
      <c r="D2" s="327"/>
      <c r="E2" s="328"/>
      <c r="G2" s="101" t="s">
        <v>79</v>
      </c>
      <c r="H2" s="102" t="s">
        <v>78</v>
      </c>
      <c r="M2" s="103" t="s">
        <v>92</v>
      </c>
    </row>
    <row r="3" spans="1:13" ht="12.75">
      <c r="A3" s="77" t="s">
        <v>7</v>
      </c>
      <c r="B3" s="297" t="s">
        <v>191</v>
      </c>
      <c r="C3" s="305" t="s">
        <v>192</v>
      </c>
      <c r="D3" s="78" t="s">
        <v>193</v>
      </c>
      <c r="E3" s="79" t="s">
        <v>35</v>
      </c>
      <c r="G3" s="72"/>
      <c r="J3" s="66">
        <f aca="true" t="shared" si="0" ref="J3:J20">IF(LEFT(G3,1)&gt;RIGHT(G3,1),VALUE(LEFT(G3,1)),IF(LEFT(G3,1)&lt;RIGHT(G3,1),VALUE(RIGHT(G3,1)),0))</f>
        <v>0</v>
      </c>
      <c r="K3" s="66">
        <f aca="true" t="shared" si="1" ref="K3:K18">IF(H3="1/0",1,IF(H3="0/1",2,0))</f>
        <v>0</v>
      </c>
      <c r="M3" s="333">
        <v>1</v>
      </c>
    </row>
    <row r="4" spans="1:13" ht="12.75">
      <c r="A4" s="80" t="s">
        <v>10</v>
      </c>
      <c r="B4" s="298" t="s">
        <v>191</v>
      </c>
      <c r="C4" s="306" t="s">
        <v>194</v>
      </c>
      <c r="D4" s="81" t="s">
        <v>9</v>
      </c>
      <c r="E4" s="82" t="s">
        <v>34</v>
      </c>
      <c r="G4" s="73"/>
      <c r="J4" s="66">
        <f t="shared" si="0"/>
        <v>0</v>
      </c>
      <c r="K4" s="66">
        <f t="shared" si="1"/>
        <v>0</v>
      </c>
      <c r="M4" s="334"/>
    </row>
    <row r="5" spans="1:11" ht="12.75">
      <c r="A5" s="80" t="s">
        <v>11</v>
      </c>
      <c r="B5" s="298" t="s">
        <v>195</v>
      </c>
      <c r="C5" s="306" t="s">
        <v>196</v>
      </c>
      <c r="D5" s="81" t="s">
        <v>197</v>
      </c>
      <c r="E5" s="82" t="s">
        <v>193</v>
      </c>
      <c r="G5" s="73"/>
      <c r="J5" s="66">
        <f t="shared" si="0"/>
        <v>0</v>
      </c>
      <c r="K5" s="66">
        <f t="shared" si="1"/>
        <v>0</v>
      </c>
    </row>
    <row r="6" spans="1:11" ht="13.5" thickBot="1">
      <c r="A6" s="83" t="s">
        <v>13</v>
      </c>
      <c r="B6" s="299" t="s">
        <v>195</v>
      </c>
      <c r="C6" s="307" t="s">
        <v>196</v>
      </c>
      <c r="D6" s="84" t="s">
        <v>198</v>
      </c>
      <c r="E6" s="85" t="s">
        <v>199</v>
      </c>
      <c r="G6" s="74"/>
      <c r="J6" s="66">
        <f t="shared" si="0"/>
        <v>0</v>
      </c>
      <c r="K6" s="66">
        <f t="shared" si="1"/>
        <v>0</v>
      </c>
    </row>
    <row r="7" spans="1:11" ht="12.75">
      <c r="A7" s="89" t="s">
        <v>15</v>
      </c>
      <c r="B7" s="300" t="s">
        <v>195</v>
      </c>
      <c r="C7" s="308" t="s">
        <v>196</v>
      </c>
      <c r="D7" s="90" t="s">
        <v>200</v>
      </c>
      <c r="E7" s="91" t="s">
        <v>201</v>
      </c>
      <c r="H7" s="67"/>
      <c r="J7" s="66">
        <f t="shared" si="0"/>
        <v>0</v>
      </c>
      <c r="K7" s="66">
        <f t="shared" si="1"/>
        <v>0</v>
      </c>
    </row>
    <row r="8" spans="1:11" ht="12.75">
      <c r="A8" s="92" t="s">
        <v>18</v>
      </c>
      <c r="B8" s="301" t="s">
        <v>195</v>
      </c>
      <c r="C8" s="309" t="s">
        <v>192</v>
      </c>
      <c r="D8" s="93" t="s">
        <v>202</v>
      </c>
      <c r="E8" s="94" t="s">
        <v>8</v>
      </c>
      <c r="H8" s="68"/>
      <c r="J8" s="66">
        <f t="shared" si="0"/>
        <v>0</v>
      </c>
      <c r="K8" s="66">
        <f t="shared" si="1"/>
        <v>0</v>
      </c>
    </row>
    <row r="9" spans="1:11" ht="12.75">
      <c r="A9" s="92" t="s">
        <v>20</v>
      </c>
      <c r="B9" s="301" t="s">
        <v>195</v>
      </c>
      <c r="C9" s="309" t="s">
        <v>192</v>
      </c>
      <c r="D9" s="93" t="s">
        <v>203</v>
      </c>
      <c r="E9" s="94" t="s">
        <v>12</v>
      </c>
      <c r="H9" s="68"/>
      <c r="J9" s="66">
        <f t="shared" si="0"/>
        <v>0</v>
      </c>
      <c r="K9" s="66">
        <f t="shared" si="1"/>
        <v>0</v>
      </c>
    </row>
    <row r="10" spans="1:12" ht="13.5" thickBot="1">
      <c r="A10" s="95" t="s">
        <v>22</v>
      </c>
      <c r="B10" s="302" t="s">
        <v>195</v>
      </c>
      <c r="C10" s="310" t="s">
        <v>204</v>
      </c>
      <c r="D10" s="96" t="s">
        <v>205</v>
      </c>
      <c r="E10" s="97" t="s">
        <v>206</v>
      </c>
      <c r="H10" s="69"/>
      <c r="I10" s="54">
        <v>2</v>
      </c>
      <c r="J10" s="66">
        <f t="shared" si="0"/>
        <v>0</v>
      </c>
      <c r="K10" s="66">
        <f t="shared" si="1"/>
        <v>0</v>
      </c>
      <c r="L10" s="54">
        <v>2</v>
      </c>
    </row>
    <row r="11" spans="1:11" ht="12.75">
      <c r="A11" s="77" t="s">
        <v>23</v>
      </c>
      <c r="B11" s="297" t="s">
        <v>195</v>
      </c>
      <c r="C11" s="305" t="s">
        <v>204</v>
      </c>
      <c r="D11" s="78" t="s">
        <v>207</v>
      </c>
      <c r="E11" s="79" t="s">
        <v>19</v>
      </c>
      <c r="G11" s="72"/>
      <c r="J11" s="66">
        <f t="shared" si="0"/>
        <v>0</v>
      </c>
      <c r="K11" s="66">
        <f t="shared" si="1"/>
        <v>0</v>
      </c>
    </row>
    <row r="12" spans="1:16" ht="12.75">
      <c r="A12" s="80" t="s">
        <v>24</v>
      </c>
      <c r="B12" s="298" t="s">
        <v>195</v>
      </c>
      <c r="C12" s="306" t="s">
        <v>204</v>
      </c>
      <c r="D12" s="81" t="s">
        <v>30</v>
      </c>
      <c r="E12" s="82" t="s">
        <v>208</v>
      </c>
      <c r="G12" s="73"/>
      <c r="J12" s="66">
        <f t="shared" si="0"/>
        <v>0</v>
      </c>
      <c r="K12" s="66">
        <f t="shared" si="1"/>
        <v>0</v>
      </c>
      <c r="M12" s="335"/>
      <c r="N12" s="336"/>
      <c r="O12" s="337"/>
      <c r="P12" s="53">
        <f>IF(OR(M19&gt;40,N19&gt;2),0,LEN(M12))</f>
        <v>0</v>
      </c>
    </row>
    <row r="13" spans="1:11" ht="12.75">
      <c r="A13" s="80" t="s">
        <v>25</v>
      </c>
      <c r="B13" s="298" t="s">
        <v>195</v>
      </c>
      <c r="C13" s="306" t="s">
        <v>204</v>
      </c>
      <c r="D13" s="81" t="s">
        <v>209</v>
      </c>
      <c r="E13" s="82" t="s">
        <v>35</v>
      </c>
      <c r="G13" s="73"/>
      <c r="J13" s="66">
        <f t="shared" si="0"/>
        <v>0</v>
      </c>
      <c r="K13" s="66">
        <f t="shared" si="1"/>
        <v>0</v>
      </c>
    </row>
    <row r="14" spans="1:11" ht="13.5" thickBot="1">
      <c r="A14" s="83" t="s">
        <v>26</v>
      </c>
      <c r="B14" s="299" t="s">
        <v>195</v>
      </c>
      <c r="C14" s="307" t="s">
        <v>194</v>
      </c>
      <c r="D14" s="84" t="s">
        <v>14</v>
      </c>
      <c r="E14" s="85" t="s">
        <v>21</v>
      </c>
      <c r="G14" s="74"/>
      <c r="J14" s="66">
        <f t="shared" si="0"/>
        <v>0</v>
      </c>
      <c r="K14" s="66">
        <f t="shared" si="1"/>
        <v>0</v>
      </c>
    </row>
    <row r="15" spans="1:11" ht="12.75">
      <c r="A15" s="89" t="s">
        <v>27</v>
      </c>
      <c r="B15" s="300" t="s">
        <v>195</v>
      </c>
      <c r="C15" s="308" t="s">
        <v>210</v>
      </c>
      <c r="D15" s="90" t="s">
        <v>211</v>
      </c>
      <c r="E15" s="91" t="s">
        <v>154</v>
      </c>
      <c r="H15" s="67"/>
      <c r="J15" s="66">
        <f t="shared" si="0"/>
        <v>0</v>
      </c>
      <c r="K15" s="66">
        <f t="shared" si="1"/>
        <v>0</v>
      </c>
    </row>
    <row r="16" spans="1:11" ht="12.75">
      <c r="A16" s="92" t="s">
        <v>28</v>
      </c>
      <c r="B16" s="301" t="s">
        <v>195</v>
      </c>
      <c r="C16" s="309" t="s">
        <v>212</v>
      </c>
      <c r="D16" s="93" t="s">
        <v>213</v>
      </c>
      <c r="E16" s="94" t="s">
        <v>214</v>
      </c>
      <c r="H16" s="68"/>
      <c r="J16" s="66">
        <f t="shared" si="0"/>
        <v>0</v>
      </c>
      <c r="K16" s="66">
        <f t="shared" si="1"/>
        <v>0</v>
      </c>
    </row>
    <row r="17" spans="1:11" ht="12.75">
      <c r="A17" s="92" t="s">
        <v>29</v>
      </c>
      <c r="B17" s="301" t="s">
        <v>215</v>
      </c>
      <c r="C17" s="309" t="s">
        <v>204</v>
      </c>
      <c r="D17" s="93" t="s">
        <v>16</v>
      </c>
      <c r="E17" s="94" t="s">
        <v>34</v>
      </c>
      <c r="H17" s="68"/>
      <c r="J17" s="66">
        <f t="shared" si="0"/>
        <v>0</v>
      </c>
      <c r="K17" s="66">
        <f t="shared" si="1"/>
        <v>0</v>
      </c>
    </row>
    <row r="18" spans="1:11" ht="12.75" customHeight="1" thickBot="1">
      <c r="A18" s="95" t="s">
        <v>31</v>
      </c>
      <c r="B18" s="302" t="s">
        <v>215</v>
      </c>
      <c r="C18" s="310" t="s">
        <v>204</v>
      </c>
      <c r="D18" s="96" t="s">
        <v>17</v>
      </c>
      <c r="E18" s="97" t="s">
        <v>199</v>
      </c>
      <c r="H18" s="69"/>
      <c r="J18" s="66">
        <f t="shared" si="0"/>
        <v>0</v>
      </c>
      <c r="K18" s="66">
        <f t="shared" si="1"/>
        <v>0</v>
      </c>
    </row>
    <row r="19" spans="1:14" ht="12.75" customHeight="1" thickBot="1">
      <c r="A19" s="86" t="s">
        <v>32</v>
      </c>
      <c r="B19" s="303" t="s">
        <v>215</v>
      </c>
      <c r="C19" s="311" t="s">
        <v>210</v>
      </c>
      <c r="D19" s="87" t="s">
        <v>21</v>
      </c>
      <c r="E19" s="88" t="s">
        <v>216</v>
      </c>
      <c r="G19" s="70"/>
      <c r="I19" s="57"/>
      <c r="J19" s="66">
        <f t="shared" si="0"/>
        <v>0</v>
      </c>
      <c r="K19" s="66"/>
      <c r="L19" s="57"/>
      <c r="M19" s="329"/>
      <c r="N19" s="331"/>
    </row>
    <row r="20" spans="1:14" ht="13.5" customHeight="1" thickBot="1">
      <c r="A20" s="98" t="s">
        <v>33</v>
      </c>
      <c r="B20" s="304" t="s">
        <v>215</v>
      </c>
      <c r="C20" s="312" t="s">
        <v>212</v>
      </c>
      <c r="D20" s="99" t="s">
        <v>217</v>
      </c>
      <c r="E20" s="100" t="s">
        <v>154</v>
      </c>
      <c r="H20" s="71"/>
      <c r="J20" s="66">
        <f t="shared" si="0"/>
        <v>0</v>
      </c>
      <c r="K20" s="66"/>
      <c r="M20" s="330"/>
      <c r="N20" s="332"/>
    </row>
    <row r="21" spans="13:14" ht="12.75" hidden="1">
      <c r="M21" s="66">
        <f>SUM(J3:J6)+SUM(J11:J14)+J19</f>
        <v>0</v>
      </c>
      <c r="N21" s="66">
        <f>COUNTIF(K7:K10,"&lt;&gt;0")+COUNTIF(K15:K18,"&lt;&gt;0")</f>
        <v>0</v>
      </c>
    </row>
    <row r="22" spans="13:14" ht="12.75" hidden="1">
      <c r="M22" s="66">
        <f>SUM(J7:J10)+SUM(J15:J18)+J20</f>
        <v>0</v>
      </c>
      <c r="N22" s="66">
        <f>COUNTIF(K3:K6,"&lt;&gt;0")+COUNTIF(K11:K14,"&lt;&gt;0")</f>
        <v>0</v>
      </c>
    </row>
    <row r="23" spans="7:8" ht="12.75" hidden="1">
      <c r="G23" s="58" t="s">
        <v>82</v>
      </c>
      <c r="H23" s="63" t="s">
        <v>80</v>
      </c>
    </row>
    <row r="24" spans="7:8" ht="12.75" hidden="1">
      <c r="G24" s="59" t="s">
        <v>84</v>
      </c>
      <c r="H24" s="64" t="s">
        <v>81</v>
      </c>
    </row>
    <row r="25" spans="7:8" ht="12.75" hidden="1">
      <c r="G25" s="59" t="s">
        <v>85</v>
      </c>
      <c r="H25" s="64"/>
    </row>
    <row r="26" spans="7:8" ht="12.75" hidden="1">
      <c r="G26" s="59" t="s">
        <v>86</v>
      </c>
      <c r="H26" s="64"/>
    </row>
    <row r="27" spans="7:8" ht="12.75" hidden="1">
      <c r="G27" s="59" t="s">
        <v>87</v>
      </c>
      <c r="H27" s="64"/>
    </row>
    <row r="28" spans="7:8" ht="12.75" hidden="1">
      <c r="G28" s="60" t="s">
        <v>83</v>
      </c>
      <c r="H28" s="65"/>
    </row>
    <row r="30" spans="7:8" ht="12.75">
      <c r="G30" s="107">
        <f>M21</f>
        <v>0</v>
      </c>
      <c r="H30" s="108">
        <f>N21</f>
        <v>0</v>
      </c>
    </row>
    <row r="31" spans="1:2" ht="12.75">
      <c r="A31" s="75">
        <v>1</v>
      </c>
      <c r="B31" s="76" t="s">
        <v>88</v>
      </c>
    </row>
    <row r="32" spans="1:2" ht="12.75">
      <c r="A32" s="75">
        <v>2</v>
      </c>
      <c r="B32" s="76" t="s">
        <v>91</v>
      </c>
    </row>
    <row r="33" spans="1:2" ht="12.75">
      <c r="A33" s="75">
        <v>3</v>
      </c>
      <c r="B33" s="76" t="s">
        <v>123</v>
      </c>
    </row>
    <row r="34" spans="1:2" ht="12.75">
      <c r="A34" s="75">
        <v>4</v>
      </c>
      <c r="B34" s="76" t="s">
        <v>124</v>
      </c>
    </row>
    <row r="35" spans="1:2" ht="12.75">
      <c r="A35" s="75">
        <v>5</v>
      </c>
      <c r="B35" s="76" t="s">
        <v>89</v>
      </c>
    </row>
    <row r="36" spans="1:2" ht="12.75">
      <c r="A36" s="75">
        <v>6</v>
      </c>
      <c r="B36" s="76" t="s">
        <v>90</v>
      </c>
    </row>
    <row r="37" spans="1:2" ht="12.75">
      <c r="A37" s="75">
        <v>7</v>
      </c>
      <c r="B37" s="76" t="s">
        <v>126</v>
      </c>
    </row>
  </sheetData>
  <sheetProtection sheet="1" objects="1" selectLockedCells="1"/>
  <mergeCells count="5">
    <mergeCell ref="A2:E2"/>
    <mergeCell ref="M19:M20"/>
    <mergeCell ref="N19:N20"/>
    <mergeCell ref="M3:M4"/>
    <mergeCell ref="M12:O12"/>
  </mergeCells>
  <conditionalFormatting sqref="M19:M20">
    <cfRule type="cellIs" priority="1" dxfId="27" operator="greaterThan" stopIfTrue="1">
      <formula>40</formula>
    </cfRule>
  </conditionalFormatting>
  <conditionalFormatting sqref="H20 G3:G6 H7:H10 G11:G14 H15:H18 G19">
    <cfRule type="cellIs" priority="2" dxfId="28" operator="notEqual" stopIfTrue="1">
      <formula>""</formula>
    </cfRule>
  </conditionalFormatting>
  <conditionalFormatting sqref="N19:N20">
    <cfRule type="cellIs" priority="3" dxfId="27" operator="greaterThan" stopIfTrue="1">
      <formula>2</formula>
    </cfRule>
  </conditionalFormatting>
  <dataValidations count="7">
    <dataValidation type="list" allowBlank="1" showInputMessage="1" showErrorMessage="1" sqref="G3:G6 G19 G11:G14">
      <formula1>$G$23:$G$28</formula1>
    </dataValidation>
    <dataValidation type="list" allowBlank="1" showInputMessage="1" showErrorMessage="1" sqref="H7:H10 H15:H18">
      <formula1>$H$23:$H$24</formula1>
    </dataValidation>
    <dataValidation allowBlank="1" showInputMessage="1" showErrorMessage="1" prompt="Тотал матча №18" sqref="H20"/>
    <dataValidation allowBlank="1" showInputMessage="1" showErrorMessage="1" prompt="Укажите номер тура!" sqref="M3:M4"/>
    <dataValidation type="custom" allowBlank="1" showInputMessage="1" promptTitle="Превышено число блок-шотов!" prompt="Не более 2х блоков!!!" errorTitle="Превышено число блок-шотов!" error="Не более 3х блоков!!!" sqref="N19:N20">
      <formula1>"&gt;2"</formula1>
    </dataValidation>
    <dataValidation allowBlank="1" showInputMessage="1" promptTitle="Превышена сумма шансов!" prompt="Не более 40 шансов!!!" errorTitle="Превышено число блок-шотов!" error="Не более 3х блоков!!!" sqref="M19:M20"/>
    <dataValidation allowBlank="1" showInputMessage="1" showErrorMessage="1" prompt="Скопировать и вставить в почтовую форму" sqref="M12:O12"/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12"/>
  </sheetPr>
  <dimension ref="A1:P37"/>
  <sheetViews>
    <sheetView showGridLines="0" zoomScalePageLayoutView="0" workbookViewId="0" topLeftCell="A1">
      <selection activeCell="M12" sqref="M12:O12"/>
    </sheetView>
  </sheetViews>
  <sheetFormatPr defaultColWidth="9.00390625" defaultRowHeight="12.75"/>
  <cols>
    <col min="1" max="1" width="4.25390625" style="55" customWidth="1"/>
    <col min="2" max="2" width="8.625" style="56" customWidth="1"/>
    <col min="3" max="3" width="6.625" style="56" customWidth="1"/>
    <col min="4" max="5" width="13.75390625" style="54" customWidth="1"/>
    <col min="6" max="6" width="0.875" style="53" customWidth="1"/>
    <col min="7" max="8" width="5.75390625" style="54" customWidth="1"/>
    <col min="9" max="9" width="0.875" style="54" customWidth="1"/>
    <col min="10" max="11" width="2.75390625" style="54" hidden="1" customWidth="1"/>
    <col min="12" max="12" width="0.875" style="54" customWidth="1"/>
    <col min="13" max="15" width="9.125" style="54" customWidth="1"/>
    <col min="16" max="16" width="3.75390625" style="54" hidden="1" customWidth="1"/>
    <col min="17" max="16384" width="9.125" style="54" customWidth="1"/>
  </cols>
  <sheetData>
    <row r="1" spans="1:5" ht="13.5" thickBot="1">
      <c r="A1" s="48" t="s">
        <v>2</v>
      </c>
      <c r="B1" s="49" t="s">
        <v>75</v>
      </c>
      <c r="C1" s="50" t="s">
        <v>76</v>
      </c>
      <c r="D1" s="51" t="s">
        <v>5</v>
      </c>
      <c r="E1" s="52" t="s">
        <v>77</v>
      </c>
    </row>
    <row r="2" spans="1:13" ht="13.5" thickBot="1">
      <c r="A2" s="327" t="s">
        <v>218</v>
      </c>
      <c r="B2" s="327"/>
      <c r="C2" s="327"/>
      <c r="D2" s="327"/>
      <c r="E2" s="328"/>
      <c r="G2" s="61" t="s">
        <v>79</v>
      </c>
      <c r="H2" s="62" t="s">
        <v>78</v>
      </c>
      <c r="M2" s="103" t="s">
        <v>92</v>
      </c>
    </row>
    <row r="3" spans="1:13" ht="12.75">
      <c r="A3" s="89" t="s">
        <v>7</v>
      </c>
      <c r="B3" s="300" t="s">
        <v>191</v>
      </c>
      <c r="C3" s="308" t="s">
        <v>192</v>
      </c>
      <c r="D3" s="90" t="s">
        <v>193</v>
      </c>
      <c r="E3" s="91" t="s">
        <v>35</v>
      </c>
      <c r="H3" s="67"/>
      <c r="J3" s="66">
        <f aca="true" t="shared" si="0" ref="J3:J20">IF(LEFT(G3,1)&gt;RIGHT(G3,1),VALUE(LEFT(G3,1)),IF(LEFT(G3,1)&lt;RIGHT(G3,1),VALUE(RIGHT(G3,1)),0))</f>
        <v>0</v>
      </c>
      <c r="K3" s="66">
        <f aca="true" t="shared" si="1" ref="K3:K18">IF(H3="1/0",1,IF(H3="0/1",2,0))</f>
        <v>0</v>
      </c>
      <c r="M3" s="333">
        <v>1</v>
      </c>
    </row>
    <row r="4" spans="1:13" ht="12.75">
      <c r="A4" s="92" t="s">
        <v>10</v>
      </c>
      <c r="B4" s="301" t="s">
        <v>191</v>
      </c>
      <c r="C4" s="309" t="s">
        <v>194</v>
      </c>
      <c r="D4" s="93" t="s">
        <v>9</v>
      </c>
      <c r="E4" s="94" t="s">
        <v>34</v>
      </c>
      <c r="H4" s="68"/>
      <c r="J4" s="66">
        <f t="shared" si="0"/>
        <v>0</v>
      </c>
      <c r="K4" s="66">
        <f t="shared" si="1"/>
        <v>0</v>
      </c>
      <c r="M4" s="334"/>
    </row>
    <row r="5" spans="1:11" ht="12.75">
      <c r="A5" s="92" t="s">
        <v>11</v>
      </c>
      <c r="B5" s="301" t="s">
        <v>195</v>
      </c>
      <c r="C5" s="309" t="s">
        <v>196</v>
      </c>
      <c r="D5" s="93" t="s">
        <v>197</v>
      </c>
      <c r="E5" s="94" t="s">
        <v>193</v>
      </c>
      <c r="H5" s="68"/>
      <c r="J5" s="66">
        <f t="shared" si="0"/>
        <v>0</v>
      </c>
      <c r="K5" s="66">
        <f t="shared" si="1"/>
        <v>0</v>
      </c>
    </row>
    <row r="6" spans="1:11" ht="13.5" thickBot="1">
      <c r="A6" s="95" t="s">
        <v>13</v>
      </c>
      <c r="B6" s="302" t="s">
        <v>195</v>
      </c>
      <c r="C6" s="310" t="s">
        <v>196</v>
      </c>
      <c r="D6" s="96" t="s">
        <v>198</v>
      </c>
      <c r="E6" s="97" t="s">
        <v>199</v>
      </c>
      <c r="H6" s="69"/>
      <c r="J6" s="66">
        <f t="shared" si="0"/>
        <v>0</v>
      </c>
      <c r="K6" s="66">
        <f t="shared" si="1"/>
        <v>0</v>
      </c>
    </row>
    <row r="7" spans="1:11" ht="12.75">
      <c r="A7" s="77" t="s">
        <v>15</v>
      </c>
      <c r="B7" s="297" t="s">
        <v>195</v>
      </c>
      <c r="C7" s="305" t="s">
        <v>196</v>
      </c>
      <c r="D7" s="78" t="s">
        <v>200</v>
      </c>
      <c r="E7" s="79" t="s">
        <v>201</v>
      </c>
      <c r="G7" s="72"/>
      <c r="J7" s="66">
        <f t="shared" si="0"/>
        <v>0</v>
      </c>
      <c r="K7" s="66">
        <f t="shared" si="1"/>
        <v>0</v>
      </c>
    </row>
    <row r="8" spans="1:11" ht="12.75">
      <c r="A8" s="80" t="s">
        <v>18</v>
      </c>
      <c r="B8" s="298" t="s">
        <v>195</v>
      </c>
      <c r="C8" s="306" t="s">
        <v>192</v>
      </c>
      <c r="D8" s="81" t="s">
        <v>202</v>
      </c>
      <c r="E8" s="82" t="s">
        <v>8</v>
      </c>
      <c r="G8" s="73"/>
      <c r="J8" s="66">
        <f t="shared" si="0"/>
        <v>0</v>
      </c>
      <c r="K8" s="66">
        <f t="shared" si="1"/>
        <v>0</v>
      </c>
    </row>
    <row r="9" spans="1:11" ht="12.75">
      <c r="A9" s="80" t="s">
        <v>20</v>
      </c>
      <c r="B9" s="298" t="s">
        <v>195</v>
      </c>
      <c r="C9" s="306" t="s">
        <v>192</v>
      </c>
      <c r="D9" s="81" t="s">
        <v>203</v>
      </c>
      <c r="E9" s="82" t="s">
        <v>12</v>
      </c>
      <c r="G9" s="73"/>
      <c r="J9" s="66">
        <f t="shared" si="0"/>
        <v>0</v>
      </c>
      <c r="K9" s="66">
        <f t="shared" si="1"/>
        <v>0</v>
      </c>
    </row>
    <row r="10" spans="1:12" ht="13.5" thickBot="1">
      <c r="A10" s="83" t="s">
        <v>22</v>
      </c>
      <c r="B10" s="299" t="s">
        <v>195</v>
      </c>
      <c r="C10" s="307" t="s">
        <v>204</v>
      </c>
      <c r="D10" s="84" t="s">
        <v>205</v>
      </c>
      <c r="E10" s="85" t="s">
        <v>206</v>
      </c>
      <c r="G10" s="74"/>
      <c r="I10" s="54">
        <v>2</v>
      </c>
      <c r="J10" s="66">
        <f t="shared" si="0"/>
        <v>0</v>
      </c>
      <c r="K10" s="66">
        <f t="shared" si="1"/>
        <v>0</v>
      </c>
      <c r="L10" s="54">
        <v>2</v>
      </c>
    </row>
    <row r="11" spans="1:11" ht="12.75">
      <c r="A11" s="89" t="s">
        <v>23</v>
      </c>
      <c r="B11" s="300" t="s">
        <v>195</v>
      </c>
      <c r="C11" s="308" t="s">
        <v>204</v>
      </c>
      <c r="D11" s="90" t="s">
        <v>207</v>
      </c>
      <c r="E11" s="91" t="s">
        <v>19</v>
      </c>
      <c r="H11" s="67"/>
      <c r="J11" s="66">
        <f t="shared" si="0"/>
        <v>0</v>
      </c>
      <c r="K11" s="66">
        <f t="shared" si="1"/>
        <v>0</v>
      </c>
    </row>
    <row r="12" spans="1:16" ht="12.75">
      <c r="A12" s="92" t="s">
        <v>24</v>
      </c>
      <c r="B12" s="301" t="s">
        <v>195</v>
      </c>
      <c r="C12" s="309" t="s">
        <v>204</v>
      </c>
      <c r="D12" s="93" t="s">
        <v>30</v>
      </c>
      <c r="E12" s="94" t="s">
        <v>208</v>
      </c>
      <c r="H12" s="68"/>
      <c r="J12" s="66">
        <f t="shared" si="0"/>
        <v>0</v>
      </c>
      <c r="K12" s="66">
        <f t="shared" si="1"/>
        <v>0</v>
      </c>
      <c r="M12" s="335"/>
      <c r="N12" s="336"/>
      <c r="O12" s="337"/>
      <c r="P12" s="53">
        <f>IF(OR(M19&gt;40,N19&gt;2),0,LEN(M12))</f>
        <v>0</v>
      </c>
    </row>
    <row r="13" spans="1:11" ht="12.75">
      <c r="A13" s="92" t="s">
        <v>25</v>
      </c>
      <c r="B13" s="301" t="s">
        <v>195</v>
      </c>
      <c r="C13" s="309" t="s">
        <v>204</v>
      </c>
      <c r="D13" s="93" t="s">
        <v>209</v>
      </c>
      <c r="E13" s="94" t="s">
        <v>35</v>
      </c>
      <c r="H13" s="68"/>
      <c r="J13" s="66">
        <f t="shared" si="0"/>
        <v>0</v>
      </c>
      <c r="K13" s="66">
        <f t="shared" si="1"/>
        <v>0</v>
      </c>
    </row>
    <row r="14" spans="1:11" ht="13.5" thickBot="1">
      <c r="A14" s="95" t="s">
        <v>26</v>
      </c>
      <c r="B14" s="302" t="s">
        <v>195</v>
      </c>
      <c r="C14" s="310" t="s">
        <v>194</v>
      </c>
      <c r="D14" s="96" t="s">
        <v>14</v>
      </c>
      <c r="E14" s="97" t="s">
        <v>21</v>
      </c>
      <c r="H14" s="69"/>
      <c r="J14" s="66">
        <f t="shared" si="0"/>
        <v>0</v>
      </c>
      <c r="K14" s="66">
        <f t="shared" si="1"/>
        <v>0</v>
      </c>
    </row>
    <row r="15" spans="1:11" ht="12.75">
      <c r="A15" s="77" t="s">
        <v>27</v>
      </c>
      <c r="B15" s="297" t="s">
        <v>195</v>
      </c>
      <c r="C15" s="305" t="s">
        <v>210</v>
      </c>
      <c r="D15" s="78" t="s">
        <v>211</v>
      </c>
      <c r="E15" s="79" t="s">
        <v>154</v>
      </c>
      <c r="G15" s="72"/>
      <c r="J15" s="66">
        <f t="shared" si="0"/>
        <v>0</v>
      </c>
      <c r="K15" s="66">
        <f t="shared" si="1"/>
        <v>0</v>
      </c>
    </row>
    <row r="16" spans="1:11" ht="12.75">
      <c r="A16" s="80" t="s">
        <v>28</v>
      </c>
      <c r="B16" s="298" t="s">
        <v>195</v>
      </c>
      <c r="C16" s="306" t="s">
        <v>212</v>
      </c>
      <c r="D16" s="81" t="s">
        <v>213</v>
      </c>
      <c r="E16" s="82" t="s">
        <v>214</v>
      </c>
      <c r="G16" s="73"/>
      <c r="J16" s="66">
        <f t="shared" si="0"/>
        <v>0</v>
      </c>
      <c r="K16" s="66">
        <f t="shared" si="1"/>
        <v>0</v>
      </c>
    </row>
    <row r="17" spans="1:11" ht="12.75">
      <c r="A17" s="80" t="s">
        <v>29</v>
      </c>
      <c r="B17" s="298" t="s">
        <v>215</v>
      </c>
      <c r="C17" s="306" t="s">
        <v>204</v>
      </c>
      <c r="D17" s="81" t="s">
        <v>16</v>
      </c>
      <c r="E17" s="82" t="s">
        <v>34</v>
      </c>
      <c r="G17" s="73"/>
      <c r="J17" s="66">
        <f t="shared" si="0"/>
        <v>0</v>
      </c>
      <c r="K17" s="66">
        <f t="shared" si="1"/>
        <v>0</v>
      </c>
    </row>
    <row r="18" spans="1:11" ht="12.75" customHeight="1" thickBot="1">
      <c r="A18" s="83" t="s">
        <v>31</v>
      </c>
      <c r="B18" s="299" t="s">
        <v>215</v>
      </c>
      <c r="C18" s="307" t="s">
        <v>204</v>
      </c>
      <c r="D18" s="84" t="s">
        <v>17</v>
      </c>
      <c r="E18" s="85" t="s">
        <v>199</v>
      </c>
      <c r="G18" s="74"/>
      <c r="J18" s="66">
        <f t="shared" si="0"/>
        <v>0</v>
      </c>
      <c r="K18" s="66">
        <f t="shared" si="1"/>
        <v>0</v>
      </c>
    </row>
    <row r="19" spans="1:14" ht="12.75" customHeight="1" thickBot="1">
      <c r="A19" s="104" t="s">
        <v>32</v>
      </c>
      <c r="B19" s="313" t="s">
        <v>215</v>
      </c>
      <c r="C19" s="314" t="s">
        <v>210</v>
      </c>
      <c r="D19" s="105" t="s">
        <v>21</v>
      </c>
      <c r="E19" s="106" t="s">
        <v>216</v>
      </c>
      <c r="H19" s="71"/>
      <c r="I19" s="57"/>
      <c r="J19" s="66">
        <f t="shared" si="0"/>
        <v>0</v>
      </c>
      <c r="K19" s="66"/>
      <c r="L19" s="57"/>
      <c r="M19" s="329"/>
      <c r="N19" s="331"/>
    </row>
    <row r="20" spans="1:14" ht="13.5" customHeight="1" thickBot="1">
      <c r="A20" s="83" t="s">
        <v>33</v>
      </c>
      <c r="B20" s="299" t="s">
        <v>215</v>
      </c>
      <c r="C20" s="307" t="s">
        <v>212</v>
      </c>
      <c r="D20" s="84" t="s">
        <v>217</v>
      </c>
      <c r="E20" s="85" t="s">
        <v>154</v>
      </c>
      <c r="G20" s="70"/>
      <c r="J20" s="66">
        <f t="shared" si="0"/>
        <v>0</v>
      </c>
      <c r="K20" s="66"/>
      <c r="M20" s="330"/>
      <c r="N20" s="332"/>
    </row>
    <row r="21" spans="13:14" ht="12.75" hidden="1">
      <c r="M21" s="66">
        <f>SUM(J3:J6)+SUM(J11:J14)+J19</f>
        <v>0</v>
      </c>
      <c r="N21" s="66">
        <f>COUNTIF(K7:K10,"&lt;&gt;0")+COUNTIF(K15:K18,"&lt;&gt;0")</f>
        <v>0</v>
      </c>
    </row>
    <row r="22" spans="13:14" ht="12.75" hidden="1">
      <c r="M22" s="66">
        <f>SUM(J7:J10)+SUM(J15:J18)+J20</f>
        <v>0</v>
      </c>
      <c r="N22" s="66">
        <f>COUNTIF(K3:K6,"&lt;&gt;0")+COUNTIF(K11:K14,"&lt;&gt;0")</f>
        <v>0</v>
      </c>
    </row>
    <row r="23" spans="7:8" ht="12.75" hidden="1">
      <c r="G23" s="58" t="s">
        <v>82</v>
      </c>
      <c r="H23" s="63" t="s">
        <v>80</v>
      </c>
    </row>
    <row r="24" spans="7:8" ht="12.75" hidden="1">
      <c r="G24" s="59" t="s">
        <v>84</v>
      </c>
      <c r="H24" s="64" t="s">
        <v>81</v>
      </c>
    </row>
    <row r="25" spans="7:8" ht="12.75" hidden="1">
      <c r="G25" s="59" t="s">
        <v>85</v>
      </c>
      <c r="H25" s="64"/>
    </row>
    <row r="26" spans="7:8" ht="12.75" hidden="1">
      <c r="G26" s="59" t="s">
        <v>86</v>
      </c>
      <c r="H26" s="64"/>
    </row>
    <row r="27" spans="7:8" ht="12.75" hidden="1">
      <c r="G27" s="59" t="s">
        <v>87</v>
      </c>
      <c r="H27" s="64"/>
    </row>
    <row r="28" spans="7:8" ht="12.75" hidden="1">
      <c r="G28" s="60" t="s">
        <v>83</v>
      </c>
      <c r="H28" s="65"/>
    </row>
    <row r="30" spans="7:8" ht="12.75">
      <c r="G30" s="107">
        <f>M22</f>
        <v>0</v>
      </c>
      <c r="H30" s="108">
        <f>N22</f>
        <v>0</v>
      </c>
    </row>
    <row r="31" spans="1:2" ht="12.75">
      <c r="A31" s="75">
        <v>1</v>
      </c>
      <c r="B31" s="76" t="s">
        <v>88</v>
      </c>
    </row>
    <row r="32" spans="1:2" ht="12.75">
      <c r="A32" s="75">
        <v>2</v>
      </c>
      <c r="B32" s="76" t="s">
        <v>91</v>
      </c>
    </row>
    <row r="33" spans="1:2" ht="12.75">
      <c r="A33" s="75">
        <v>3</v>
      </c>
      <c r="B33" s="76" t="s">
        <v>123</v>
      </c>
    </row>
    <row r="34" spans="1:2" ht="12.75">
      <c r="A34" s="75">
        <v>4</v>
      </c>
      <c r="B34" s="76" t="s">
        <v>124</v>
      </c>
    </row>
    <row r="35" spans="1:2" ht="12.75">
      <c r="A35" s="75">
        <v>5</v>
      </c>
      <c r="B35" s="76" t="s">
        <v>89</v>
      </c>
    </row>
    <row r="36" spans="1:2" ht="12.75">
      <c r="A36" s="75">
        <v>6</v>
      </c>
      <c r="B36" s="76" t="s">
        <v>90</v>
      </c>
    </row>
    <row r="37" spans="1:2" ht="12.75">
      <c r="A37" s="75">
        <v>7</v>
      </c>
      <c r="B37" s="76" t="s">
        <v>126</v>
      </c>
    </row>
  </sheetData>
  <sheetProtection sheet="1" objects="1" selectLockedCells="1"/>
  <mergeCells count="5">
    <mergeCell ref="A2:E2"/>
    <mergeCell ref="M19:M20"/>
    <mergeCell ref="N19:N20"/>
    <mergeCell ref="M3:M4"/>
    <mergeCell ref="M12:O12"/>
  </mergeCells>
  <conditionalFormatting sqref="M19:M20">
    <cfRule type="cellIs" priority="1" dxfId="27" operator="greaterThan" stopIfTrue="1">
      <formula>40</formula>
    </cfRule>
  </conditionalFormatting>
  <conditionalFormatting sqref="G20 H3:H6 G7:G10 H11:H14 G15:G18 H19">
    <cfRule type="cellIs" priority="2" dxfId="28" operator="notEqual" stopIfTrue="1">
      <formula>""</formula>
    </cfRule>
  </conditionalFormatting>
  <conditionalFormatting sqref="N19:N20">
    <cfRule type="cellIs" priority="3" dxfId="27" operator="greaterThan" stopIfTrue="1">
      <formula>2</formula>
    </cfRule>
  </conditionalFormatting>
  <dataValidations count="7">
    <dataValidation type="list" allowBlank="1" showInputMessage="1" showErrorMessage="1" sqref="G7:G10 G15:G18 G20">
      <formula1>$G$23:$G$28</formula1>
    </dataValidation>
    <dataValidation type="list" allowBlank="1" showInputMessage="1" showErrorMessage="1" sqref="H3:H6 H11:H14">
      <formula1>$H$23:$H$24</formula1>
    </dataValidation>
    <dataValidation allowBlank="1" showInputMessage="1" showErrorMessage="1" prompt="Тотал матча №17" sqref="H19"/>
    <dataValidation allowBlank="1" showInputMessage="1" showErrorMessage="1" prompt="Укажите номер тура!" sqref="M3:M4"/>
    <dataValidation type="custom" allowBlank="1" showInputMessage="1" promptTitle="Превышено число блок-шотов!" prompt="Не более 2х блоков!!!" errorTitle="Превышено число блок-шотов!" error="Не более 3х блоков!!!" sqref="N19:N20">
      <formula1>"&gt;2"</formula1>
    </dataValidation>
    <dataValidation allowBlank="1" showInputMessage="1" promptTitle="Превышена сумма шансов!" prompt="Не более 40 шансов!!!" errorTitle="Превышено число блок-шотов!" error="Не более 3х блоков!!!" sqref="M19:M20"/>
    <dataValidation allowBlank="1" showInputMessage="1" showErrorMessage="1" prompt="Скопировать и вставить в почтовую форму" sqref="M12:O12"/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4">
    <tabColor rgb="FFFFFF00"/>
  </sheetPr>
  <dimension ref="B1:CD40"/>
  <sheetViews>
    <sheetView showGridLines="0" zoomScalePageLayoutView="0" workbookViewId="0" topLeftCell="A12">
      <selection activeCell="B13" sqref="B13:C13"/>
    </sheetView>
  </sheetViews>
  <sheetFormatPr defaultColWidth="8.00390625" defaultRowHeight="12.75"/>
  <cols>
    <col min="1" max="1" width="3.125" style="118" customWidth="1"/>
    <col min="2" max="2" width="20.75390625" style="118" customWidth="1"/>
    <col min="3" max="3" width="25.75390625" style="118" customWidth="1"/>
    <col min="4" max="6" width="2.75390625" style="118" hidden="1" customWidth="1"/>
    <col min="7" max="20" width="3.25390625" style="118" hidden="1" customWidth="1"/>
    <col min="21" max="21" width="4.125" style="118" hidden="1" customWidth="1"/>
    <col min="22" max="22" width="3.25390625" style="118" hidden="1" customWidth="1"/>
    <col min="23" max="23" width="4.125" style="118" hidden="1" customWidth="1"/>
    <col min="24" max="24" width="19.75390625" style="118" hidden="1" customWidth="1"/>
    <col min="25" max="25" width="25.75390625" style="118" hidden="1" customWidth="1"/>
    <col min="26" max="28" width="3.25390625" style="118" hidden="1" customWidth="1"/>
    <col min="29" max="33" width="3.75390625" style="118" hidden="1" customWidth="1"/>
    <col min="34" max="34" width="3.75390625" style="128" hidden="1" customWidth="1"/>
    <col min="35" max="35" width="3.75390625" style="118" hidden="1" customWidth="1"/>
    <col min="36" max="36" width="3.75390625" style="123" hidden="1" customWidth="1"/>
    <col min="37" max="42" width="3.75390625" style="118" hidden="1" customWidth="1"/>
    <col min="43" max="43" width="4.75390625" style="118" hidden="1" customWidth="1"/>
    <col min="44" max="44" width="3.75390625" style="118" hidden="1" customWidth="1"/>
    <col min="45" max="45" width="4.75390625" style="123" hidden="1" customWidth="1"/>
    <col min="46" max="46" width="6.75390625" style="118" hidden="1" customWidth="1"/>
    <col min="47" max="47" width="5.25390625" style="118" hidden="1" customWidth="1"/>
    <col min="48" max="55" width="3.75390625" style="118" hidden="1" customWidth="1"/>
    <col min="56" max="60" width="4.00390625" style="118" hidden="1" customWidth="1"/>
    <col min="61" max="61" width="5.00390625" style="118" hidden="1" customWidth="1"/>
    <col min="62" max="63" width="4.75390625" style="118" hidden="1" customWidth="1"/>
    <col min="64" max="65" width="3.75390625" style="118" hidden="1" customWidth="1"/>
    <col min="66" max="66" width="7.75390625" style="118" customWidth="1"/>
    <col min="67" max="67" width="3.75390625" style="118" customWidth="1"/>
    <col min="68" max="68" width="9.75390625" style="118" customWidth="1"/>
    <col min="69" max="69" width="6.75390625" style="118" customWidth="1"/>
    <col min="70" max="71" width="15.75390625" style="118" customWidth="1"/>
    <col min="72" max="72" width="2.75390625" style="118" customWidth="1"/>
    <col min="73" max="74" width="4.75390625" style="118" customWidth="1"/>
    <col min="75" max="77" width="3.75390625" style="118" customWidth="1"/>
    <col min="78" max="78" width="16.875" style="118" customWidth="1"/>
    <col min="79" max="81" width="10.25390625" style="118" customWidth="1"/>
    <col min="82" max="82" width="8.125" style="124" customWidth="1"/>
    <col min="83" max="83" width="5.625" style="125" customWidth="1"/>
    <col min="84" max="84" width="11.75390625" style="118" customWidth="1"/>
    <col min="85" max="85" width="1.625" style="118" customWidth="1"/>
    <col min="86" max="86" width="13.375" style="118" customWidth="1"/>
    <col min="87" max="144" width="3.75390625" style="118" customWidth="1"/>
    <col min="145" max="16384" width="8.00390625" style="118" customWidth="1"/>
  </cols>
  <sheetData>
    <row r="1" spans="4:49" ht="13.5" customHeight="1" hidden="1" thickBot="1">
      <c r="D1" s="119" t="str">
        <f>BT14</f>
        <v>-</v>
      </c>
      <c r="E1" s="120" t="str">
        <f>BT15</f>
        <v>-</v>
      </c>
      <c r="F1" s="120" t="str">
        <f>BT16</f>
        <v>-</v>
      </c>
      <c r="G1" s="120" t="str">
        <f>BT17</f>
        <v>-</v>
      </c>
      <c r="H1" s="119" t="str">
        <f>BT18</f>
        <v>-</v>
      </c>
      <c r="I1" s="120" t="str">
        <f>BT19</f>
        <v>-</v>
      </c>
      <c r="J1" s="120" t="str">
        <f>BT20</f>
        <v>-</v>
      </c>
      <c r="K1" s="121" t="str">
        <f>BT21</f>
        <v>-</v>
      </c>
      <c r="L1" s="120" t="str">
        <f>BT22</f>
        <v>-</v>
      </c>
      <c r="M1" s="120" t="str">
        <f>BT23</f>
        <v>-</v>
      </c>
      <c r="N1" s="120" t="str">
        <f>BT24</f>
        <v>-</v>
      </c>
      <c r="O1" s="120" t="str">
        <f>BT25</f>
        <v>-</v>
      </c>
      <c r="P1" s="119" t="str">
        <f>BT26</f>
        <v>-</v>
      </c>
      <c r="Q1" s="120" t="str">
        <f>BT27</f>
        <v>-</v>
      </c>
      <c r="R1" s="120" t="str">
        <f>BT28</f>
        <v>-</v>
      </c>
      <c r="S1" s="120" t="str">
        <f>BT29</f>
        <v>-</v>
      </c>
      <c r="T1" s="119" t="str">
        <f>BT30</f>
        <v>-</v>
      </c>
      <c r="U1" s="121" t="str">
        <f>IF(T1="-","-",BU30+BV30)</f>
        <v>-</v>
      </c>
      <c r="V1" s="119" t="str">
        <f>BT31</f>
        <v>-</v>
      </c>
      <c r="W1" s="121" t="str">
        <f>IF(V1="-","-",BU31+BV31)</f>
        <v>-</v>
      </c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N1" s="123"/>
      <c r="AS1" s="118"/>
      <c r="AW1" s="123"/>
    </row>
    <row r="2" spans="2:49" ht="13.5" customHeight="1" hidden="1" thickBot="1">
      <c r="B2" s="118" t="str">
        <f>CONCATENATE(B3," - ",X3," - ",AT11,AU11)</f>
        <v>Черенков navsegda - K.M.L.N - 0:0 (0:0)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2"/>
      <c r="Z2" s="122"/>
      <c r="AA2" s="122"/>
      <c r="AB2" s="122"/>
      <c r="AC2" s="122"/>
      <c r="AD2" s="122"/>
      <c r="AE2" s="122"/>
      <c r="AF2" s="122"/>
      <c r="AG2" s="122"/>
      <c r="AH2" s="126"/>
      <c r="AI2" s="127"/>
      <c r="AJ2" s="127"/>
      <c r="AK2" s="127"/>
      <c r="AL2" s="128"/>
      <c r="AM2" s="123"/>
      <c r="AN2" s="129"/>
      <c r="AO2" s="123"/>
      <c r="AP2" s="123"/>
      <c r="AQ2" s="123"/>
      <c r="AR2" s="123"/>
      <c r="AT2" s="123"/>
      <c r="AU2" s="123"/>
      <c r="AV2" s="127"/>
      <c r="AW2" s="127"/>
    </row>
    <row r="3" spans="2:65" ht="13.5" customHeight="1" hidden="1" thickBot="1">
      <c r="B3" s="130" t="str">
        <f>B13</f>
        <v>Черенков navsegda</v>
      </c>
      <c r="C3" s="131" t="s">
        <v>127</v>
      </c>
      <c r="D3" s="132">
        <f>IF($C14="",1,VALUE(MID($C14,1,1)))</f>
        <v>1</v>
      </c>
      <c r="E3" s="133">
        <f>IF($C14="",1,VALUE(MID($C14,2,1)))</f>
        <v>1</v>
      </c>
      <c r="F3" s="133">
        <f>IF($C14="",1,VALUE(MID($C14,3,1)))</f>
        <v>1</v>
      </c>
      <c r="G3" s="134">
        <f>IF($C14="",1,VALUE(MID($C14,4,1)))</f>
        <v>1</v>
      </c>
      <c r="H3" s="132">
        <f>IF($C15="",1,VALUE(MID($C15,1,1)))</f>
        <v>1</v>
      </c>
      <c r="I3" s="133">
        <f>IF($C15="",1,VALUE(MID($C15,2,1)))</f>
        <v>1</v>
      </c>
      <c r="J3" s="133">
        <f>IF($C15="",1,VALUE(MID($C15,3,1)))</f>
        <v>1</v>
      </c>
      <c r="K3" s="134">
        <f>IF($C15="",1,VALUE(MID($C15,4,1)))</f>
        <v>1</v>
      </c>
      <c r="L3" s="132">
        <f>IF($C14="",1,VALUE(MID($C14,6,1)))</f>
        <v>1</v>
      </c>
      <c r="M3" s="133">
        <f>IF($C14="",1,VALUE(MID($C14,7,1)))</f>
        <v>1</v>
      </c>
      <c r="N3" s="133">
        <f>IF($C14="",1,VALUE(MID($C14,8,1)))</f>
        <v>1</v>
      </c>
      <c r="O3" s="134">
        <f>IF($C14="",1,VALUE(MID($C14,9,1)))</f>
        <v>1</v>
      </c>
      <c r="P3" s="132">
        <f>IF($C15="",1,VALUE(MID($C15,6,1)))</f>
        <v>1</v>
      </c>
      <c r="Q3" s="133">
        <f>IF($C15="",1,VALUE(MID($C15,7,1)))</f>
        <v>1</v>
      </c>
      <c r="R3" s="133">
        <f>IF($C15="",1,VALUE(MID($C15,8,1)))</f>
        <v>1</v>
      </c>
      <c r="S3" s="134">
        <f>IF($C15="",1,VALUE(MID($C15,9,1)))</f>
        <v>1</v>
      </c>
      <c r="T3" s="135">
        <f>IF($C14="",1,VALUE(MID($C14,11,1)))</f>
        <v>1</v>
      </c>
      <c r="U3" s="136">
        <f>IF($C15="",175,VALUE(MID($C15,13,3)))</f>
        <v>175</v>
      </c>
      <c r="V3" s="135">
        <f>IF($C15="",1,VALUE(MID($C15,11,1)))</f>
        <v>1</v>
      </c>
      <c r="W3" s="137">
        <f>IF($C14="",175,VALUE(MID($C14,13,3)))</f>
        <v>175</v>
      </c>
      <c r="X3" s="130" t="str">
        <f>B17</f>
        <v>K.M.L.N</v>
      </c>
      <c r="Y3" s="131" t="s">
        <v>127</v>
      </c>
      <c r="Z3" s="132">
        <f>IF($C18="",1,VALUE(MID($C18,1,1)))</f>
        <v>1</v>
      </c>
      <c r="AA3" s="133">
        <f>IF($C18="",1,VALUE(MID($C18,2,1)))</f>
        <v>1</v>
      </c>
      <c r="AB3" s="133">
        <f>IF($C18="",1,VALUE(MID($C18,3,1)))</f>
        <v>1</v>
      </c>
      <c r="AC3" s="134">
        <f>IF($C18="",1,VALUE(MID($C18,4,1)))</f>
        <v>1</v>
      </c>
      <c r="AD3" s="132">
        <f>IF($C19="",1,VALUE(MID($C19,1,1)))</f>
        <v>1</v>
      </c>
      <c r="AE3" s="133">
        <f>IF($C19="",1,VALUE(MID($C19,2,1)))</f>
        <v>1</v>
      </c>
      <c r="AF3" s="133">
        <f>IF($C19="",1,VALUE(MID($C19,3,1)))</f>
        <v>1</v>
      </c>
      <c r="AG3" s="134">
        <f>IF($C19="",1,VALUE(MID($C19,4,1)))</f>
        <v>1</v>
      </c>
      <c r="AH3" s="132">
        <f>IF($C18="",1,VALUE(MID($C18,6,1)))</f>
        <v>1</v>
      </c>
      <c r="AI3" s="133">
        <f>IF($C18="",1,VALUE(MID($C18,7,1)))</f>
        <v>1</v>
      </c>
      <c r="AJ3" s="133">
        <f>IF($C18="",1,VALUE(MID($C18,8,1)))</f>
        <v>1</v>
      </c>
      <c r="AK3" s="134">
        <f>IF($C18="",1,VALUE(MID($C18,9,1)))</f>
        <v>1</v>
      </c>
      <c r="AL3" s="132">
        <f>IF($C19="",1,VALUE(MID($C19,6,1)))</f>
        <v>1</v>
      </c>
      <c r="AM3" s="133">
        <f>IF($C19="",1,VALUE(MID($C19,7,1)))</f>
        <v>1</v>
      </c>
      <c r="AN3" s="133">
        <f>IF($C19="",1,VALUE(MID($C19,8,1)))</f>
        <v>1</v>
      </c>
      <c r="AO3" s="134">
        <f>IF($C19="",1,VALUE(MID($C19,9,1)))</f>
        <v>1</v>
      </c>
      <c r="AP3" s="135">
        <f>IF($C18="",1,VALUE(MID($C18,11,1)))</f>
        <v>1</v>
      </c>
      <c r="AQ3" s="136">
        <f>IF($C19="",175,VALUE(MID($C19,13,3)))</f>
        <v>175</v>
      </c>
      <c r="AR3" s="135">
        <f>IF($C19="",1,VALUE(MID($C19,11,1)))</f>
        <v>1</v>
      </c>
      <c r="AS3" s="137">
        <f>IF($C18="",175,VALUE(MID($C18,13,3)))</f>
        <v>175</v>
      </c>
      <c r="AT3" s="138"/>
      <c r="AU3" s="139" t="s">
        <v>128</v>
      </c>
      <c r="AV3" s="140">
        <v>1</v>
      </c>
      <c r="AW3" s="141">
        <v>2</v>
      </c>
      <c r="AX3" s="141">
        <v>3</v>
      </c>
      <c r="AY3" s="142">
        <v>4</v>
      </c>
      <c r="AZ3" s="143" t="s">
        <v>129</v>
      </c>
      <c r="BA3" s="144" t="s">
        <v>130</v>
      </c>
      <c r="BB3" s="144" t="s">
        <v>131</v>
      </c>
      <c r="BC3" s="145" t="s">
        <v>132</v>
      </c>
      <c r="BD3" s="146">
        <f>SUM(D11:G11)</f>
        <v>0</v>
      </c>
      <c r="BE3" s="147">
        <f>SUM(H11:K11)</f>
        <v>0</v>
      </c>
      <c r="BF3" s="148">
        <f>SUM(L11:O11)</f>
        <v>0</v>
      </c>
      <c r="BG3" s="148">
        <f>SUM(P11:S11)</f>
        <v>0</v>
      </c>
      <c r="BH3" s="149">
        <f>T11</f>
        <v>0</v>
      </c>
      <c r="BI3" s="149">
        <f>V11</f>
        <v>0</v>
      </c>
      <c r="BJ3" s="149">
        <f>U11</f>
        <v>0</v>
      </c>
      <c r="BK3" s="149">
        <f>W11</f>
        <v>0</v>
      </c>
      <c r="BL3" s="150"/>
      <c r="BM3" s="151"/>
    </row>
    <row r="4" spans="2:65" ht="13.5" customHeight="1" hidden="1" thickBot="1">
      <c r="B4" s="152" t="str">
        <f>B14</f>
        <v>Cyborg</v>
      </c>
      <c r="C4" s="153" t="s">
        <v>133</v>
      </c>
      <c r="D4" s="154">
        <f>IF($C14="",1,ABS(5-D3))</f>
        <v>1</v>
      </c>
      <c r="E4" s="155">
        <f>IF($C14="",1,ABS(5-E3))</f>
        <v>1</v>
      </c>
      <c r="F4" s="155">
        <f>IF($C14="",1,ABS(5-F3))</f>
        <v>1</v>
      </c>
      <c r="G4" s="156">
        <f>IF($C14="",1,ABS(5-G3))</f>
        <v>1</v>
      </c>
      <c r="H4" s="154">
        <f>IF($C15="",1,ABS(5-H3))</f>
        <v>1</v>
      </c>
      <c r="I4" s="155">
        <f>IF($C15="",1,ABS(5-I3))</f>
        <v>1</v>
      </c>
      <c r="J4" s="155">
        <f>IF($C15="",1,ABS(5-J3))</f>
        <v>1</v>
      </c>
      <c r="K4" s="156">
        <f>IF($C15="",1,ABS(5-K3))</f>
        <v>1</v>
      </c>
      <c r="L4" s="154">
        <f>IF($C14="",1,ABS(5-L3))</f>
        <v>1</v>
      </c>
      <c r="M4" s="155">
        <f>IF($C14="",1,ABS(5-M3))</f>
        <v>1</v>
      </c>
      <c r="N4" s="155">
        <f>IF($C14="",1,ABS(5-N3))</f>
        <v>1</v>
      </c>
      <c r="O4" s="156">
        <f>IF($C14="",1,ABS(5-O3))</f>
        <v>1</v>
      </c>
      <c r="P4" s="154">
        <f>IF($C15="",1,ABS(5-P3))</f>
        <v>1</v>
      </c>
      <c r="Q4" s="155">
        <f>IF($C15="",1,ABS(5-Q3))</f>
        <v>1</v>
      </c>
      <c r="R4" s="155">
        <f>IF($C15="",1,ABS(5-R3))</f>
        <v>1</v>
      </c>
      <c r="S4" s="156">
        <f>IF($C15="",1,ABS(5-S3))</f>
        <v>1</v>
      </c>
      <c r="T4" s="157">
        <f>IF($C14="",1,ABS(5-T3))</f>
        <v>1</v>
      </c>
      <c r="V4" s="157">
        <f>IF($C15="",1,ABS(5-V3))</f>
        <v>1</v>
      </c>
      <c r="W4" s="158"/>
      <c r="X4" s="152" t="str">
        <f>B18</f>
        <v>Elano</v>
      </c>
      <c r="Y4" s="153" t="s">
        <v>133</v>
      </c>
      <c r="Z4" s="154">
        <f>IF($C18="",1,ABS(5-Z3))</f>
        <v>1</v>
      </c>
      <c r="AA4" s="155">
        <f>IF($C18="",1,ABS(5-AA3))</f>
        <v>1</v>
      </c>
      <c r="AB4" s="155">
        <f>IF($C18="",1,ABS(5-AB3))</f>
        <v>1</v>
      </c>
      <c r="AC4" s="156">
        <f>IF($C18="",1,ABS(5-AC3))</f>
        <v>1</v>
      </c>
      <c r="AD4" s="154">
        <f>IF($C19="",1,ABS(5-AD3))</f>
        <v>1</v>
      </c>
      <c r="AE4" s="155">
        <f>IF($C19="",1,ABS(5-AE3))</f>
        <v>1</v>
      </c>
      <c r="AF4" s="155">
        <f>IF($C19="",1,ABS(5-AF3))</f>
        <v>1</v>
      </c>
      <c r="AG4" s="156">
        <f>IF($C19="",1,ABS(5-AG3))</f>
        <v>1</v>
      </c>
      <c r="AH4" s="154">
        <f>IF($C18="",1,ABS(5-AH3))</f>
        <v>1</v>
      </c>
      <c r="AI4" s="155">
        <f>IF($C18="",1,ABS(5-AI3))</f>
        <v>1</v>
      </c>
      <c r="AJ4" s="155">
        <f>IF($C18="",1,ABS(5-AJ3))</f>
        <v>1</v>
      </c>
      <c r="AK4" s="156">
        <f>IF($C18="",1,ABS(5-AK3))</f>
        <v>1</v>
      </c>
      <c r="AL4" s="154">
        <f>IF($C19="",1,ABS(5-AL3))</f>
        <v>1</v>
      </c>
      <c r="AM4" s="155">
        <f>IF($C19="",1,ABS(5-AM3))</f>
        <v>1</v>
      </c>
      <c r="AN4" s="155">
        <f>IF($C19="",1,ABS(5-AN3))</f>
        <v>1</v>
      </c>
      <c r="AO4" s="156">
        <f>IF($C19="",1,ABS(5-AO3))</f>
        <v>1</v>
      </c>
      <c r="AP4" s="157">
        <f>IF($C18="",1,ABS(5-AP3))</f>
        <v>1</v>
      </c>
      <c r="AR4" s="157">
        <f>IF($C19="",1,ABS(5-AR3))</f>
        <v>1</v>
      </c>
      <c r="AS4" s="158"/>
      <c r="AT4" s="159" t="str">
        <f>B3</f>
        <v>Черенков navsegda</v>
      </c>
      <c r="AU4" s="160">
        <f>BH7</f>
        <v>0</v>
      </c>
      <c r="AV4" s="161">
        <f aca="true" t="shared" si="0" ref="AV4:AY5">BD3</f>
        <v>0</v>
      </c>
      <c r="AW4" s="162">
        <f t="shared" si="0"/>
        <v>0</v>
      </c>
      <c r="AX4" s="162">
        <f t="shared" si="0"/>
        <v>0</v>
      </c>
      <c r="AY4" s="163">
        <f t="shared" si="0"/>
        <v>0</v>
      </c>
      <c r="AZ4" s="161">
        <f>IF(BH5&gt;0,BH3,"")</f>
        <v>0</v>
      </c>
      <c r="BA4" s="162">
        <f>IF(BI5&gt;0,BI3,"")</f>
        <v>0</v>
      </c>
      <c r="BB4" s="162">
        <f>IF(BJ5&gt;0,BJ3,"")</f>
        <v>0</v>
      </c>
      <c r="BC4" s="164">
        <f>IF(BK5&gt;0,BK3,"")</f>
        <v>0</v>
      </c>
      <c r="BD4" s="165">
        <f>SUM(Z11:AC11)</f>
        <v>0</v>
      </c>
      <c r="BE4" s="166">
        <f>SUM(AD11:AG11)</f>
        <v>0</v>
      </c>
      <c r="BF4" s="166">
        <f>SUM(AH11:AK11)</f>
        <v>0</v>
      </c>
      <c r="BG4" s="166">
        <f>SUM(AL11:AO11)</f>
        <v>0</v>
      </c>
      <c r="BH4" s="167">
        <f>AP11</f>
        <v>0</v>
      </c>
      <c r="BI4" s="167">
        <f>AR11</f>
        <v>0</v>
      </c>
      <c r="BJ4" s="167">
        <f>AQ11</f>
        <v>0</v>
      </c>
      <c r="BK4" s="167">
        <f>AS11</f>
        <v>0</v>
      </c>
      <c r="BM4" s="168"/>
    </row>
    <row r="5" spans="2:65" ht="13.5" customHeight="1" hidden="1" thickBot="1">
      <c r="B5" s="169">
        <f>COUNTIF(AD5:AG6,"&gt;0")+COUNTIF(AL5:AO6,"&gt;0")</f>
        <v>0</v>
      </c>
      <c r="C5" s="170" t="s">
        <v>134</v>
      </c>
      <c r="D5" s="171">
        <f>IF((IF($C19="",0,VALUE(MID($C19,17,1))))=1,1,0)</f>
        <v>0</v>
      </c>
      <c r="E5" s="172">
        <f>IF((IF($C19="",0,VALUE(MID($C19,18,1))))=1,1,0)</f>
        <v>0</v>
      </c>
      <c r="F5" s="172">
        <f>IF((IF($C19="",0,VALUE(MID($C19,19,1))))=1,1,0)</f>
        <v>0</v>
      </c>
      <c r="G5" s="173">
        <f>IF((IF($C19="",0,VALUE(MID($C19,20,1))))=1,1,0)</f>
        <v>0</v>
      </c>
      <c r="H5" s="171">
        <f>IF((IF($C18="",0,VALUE(MID($C18,17,1))))=1,1,0)</f>
        <v>0</v>
      </c>
      <c r="I5" s="172">
        <f>IF((IF($C18="",0,VALUE(MID($C18,18,1))))=1,1,0)</f>
        <v>0</v>
      </c>
      <c r="J5" s="172">
        <f>IF((IF($C18="",0,VALUE(MID($C18,19,1))))=1,1,0)</f>
        <v>0</v>
      </c>
      <c r="K5" s="173">
        <f>IF((IF($C18="",0,VALUE(MID($C18,20,1))))=1,1,0)</f>
        <v>0</v>
      </c>
      <c r="L5" s="171">
        <f>IF((IF($C19="",0,VALUE(MID($C19,22,1))))=1,1,0)</f>
        <v>0</v>
      </c>
      <c r="M5" s="172">
        <f>IF((IF($C19="",0,VALUE(MID($C19,23,1))))=1,1,0)</f>
        <v>0</v>
      </c>
      <c r="N5" s="172">
        <f>IF((IF($C19="",0,VALUE(MID($C19,24,1))))=1,1,0)</f>
        <v>0</v>
      </c>
      <c r="O5" s="173">
        <f>IF((IF($C19="",0,VALUE(MID($C19,25,1))))=1,1,0)</f>
        <v>0</v>
      </c>
      <c r="P5" s="171">
        <f>IF((IF($C18="",0,VALUE(MID($C18,22,1))))=1,1,0)</f>
        <v>0</v>
      </c>
      <c r="Q5" s="172">
        <f>IF((IF($C18="",0,VALUE(MID($C18,23,1))))=1,1,0)</f>
        <v>0</v>
      </c>
      <c r="R5" s="172">
        <f>IF((IF($C18="",0,VALUE(MID($C18,24,1))))=1,1,0)</f>
        <v>0</v>
      </c>
      <c r="S5" s="173">
        <f>IF((IF($C18="",0,VALUE(MID($C18,25,1))))=1,1,0)</f>
        <v>0</v>
      </c>
      <c r="U5" s="174"/>
      <c r="V5" s="175"/>
      <c r="W5" s="158"/>
      <c r="X5" s="169">
        <f>COUNTIF(H5:K6,"&gt;0")+COUNTIF(P5:S6,"&gt;0")</f>
        <v>0</v>
      </c>
      <c r="Y5" s="170" t="s">
        <v>135</v>
      </c>
      <c r="Z5" s="171">
        <f>IF((IF($C15="",0,VALUE(MID($C15,17,1))))=1,1,0)</f>
        <v>0</v>
      </c>
      <c r="AA5" s="172">
        <f>IF((IF($C15="",0,VALUE(MID($C15,18,1))))=1,1,0)</f>
        <v>0</v>
      </c>
      <c r="AB5" s="172">
        <f>IF((IF($C15="",0,VALUE(MID($C15,19,1))))=1,1,0)</f>
        <v>0</v>
      </c>
      <c r="AC5" s="173">
        <f>IF((IF($C15="",0,VALUE(MID($C15,20,1))))=1,1,0)</f>
        <v>0</v>
      </c>
      <c r="AD5" s="171">
        <f>IF(IF($C14="",0,VALUE(MID($C14,17,1)))=1,1,0)</f>
        <v>0</v>
      </c>
      <c r="AE5" s="172">
        <f>IF(IF($C14="",0,VALUE(MID($C14,18,1)))=1,1,0)</f>
        <v>0</v>
      </c>
      <c r="AF5" s="172">
        <f>IF(IF($C14="",0,VALUE(MID($C14,19,1)))=1,1,0)</f>
        <v>0</v>
      </c>
      <c r="AG5" s="173">
        <f>IF(IF($C14="",0,VALUE(MID($C14,20,1)))=1,1,0)</f>
        <v>0</v>
      </c>
      <c r="AH5" s="171">
        <f>IF((IF($C15="",0,VALUE(MID($C15,22,1))))=1,1,0)</f>
        <v>0</v>
      </c>
      <c r="AI5" s="172">
        <f>IF((IF($C15="",0,VALUE(MID($C15,23,1))))=1,1,0)</f>
        <v>0</v>
      </c>
      <c r="AJ5" s="172">
        <f>IF((IF($C15="",0,VALUE(MID($C15,24,1))))=1,1,0)</f>
        <v>0</v>
      </c>
      <c r="AK5" s="173">
        <f>IF((IF($C15="",0,VALUE(MID($C15,25,1))))=1,1,0)</f>
        <v>0</v>
      </c>
      <c r="AL5" s="171">
        <f>IF(IF($C14="",0,VALUE(MID($C14,22,1)))=1,1,0)</f>
        <v>0</v>
      </c>
      <c r="AM5" s="172">
        <f>IF(IF($C14="",0,VALUE(MID($C14,23,1)))=1,1,0)</f>
        <v>0</v>
      </c>
      <c r="AN5" s="172">
        <f>IF(IF($C14="",0,VALUE(MID($C14,24,1)))=1,1,0)</f>
        <v>0</v>
      </c>
      <c r="AO5" s="173">
        <f>IF(IF($C14="",0,VALUE(MID($C14,25,1)))=1,1,0)</f>
        <v>0</v>
      </c>
      <c r="AQ5" s="174"/>
      <c r="AR5" s="175"/>
      <c r="AS5" s="158"/>
      <c r="AT5" s="176" t="str">
        <f>X3</f>
        <v>K.M.L.N</v>
      </c>
      <c r="AU5" s="177">
        <f>BH8</f>
        <v>0</v>
      </c>
      <c r="AV5" s="178">
        <f t="shared" si="0"/>
        <v>0</v>
      </c>
      <c r="AW5" s="179">
        <f t="shared" si="0"/>
        <v>0</v>
      </c>
      <c r="AX5" s="179">
        <f t="shared" si="0"/>
        <v>0</v>
      </c>
      <c r="AY5" s="180">
        <f t="shared" si="0"/>
        <v>0</v>
      </c>
      <c r="AZ5" s="178">
        <f>IF(BH5&gt;0,BH4,"")</f>
        <v>0</v>
      </c>
      <c r="BA5" s="179">
        <f>IF(BI5&gt;0,BI4,"")</f>
        <v>0</v>
      </c>
      <c r="BB5" s="179">
        <f>IF(BJ5&gt;0,BJ4,"")</f>
        <v>0</v>
      </c>
      <c r="BC5" s="181">
        <f>IF(BK5&gt;0,BK4,"")</f>
        <v>0</v>
      </c>
      <c r="BD5" s="182">
        <f>SUM($D$1:$G$1)</f>
        <v>0</v>
      </c>
      <c r="BE5" s="183">
        <f>SUM($H$1:$K$1)</f>
        <v>0</v>
      </c>
      <c r="BF5" s="183">
        <f>SUM($L$1:$O$1)</f>
        <v>0</v>
      </c>
      <c r="BG5" s="183">
        <f>SUM($P$1:$S$1)</f>
        <v>0</v>
      </c>
      <c r="BH5" s="183" t="str">
        <f>IF(BD7=BD8,$T$1,0)</f>
        <v>-</v>
      </c>
      <c r="BI5" s="183" t="str">
        <f>IF(BE7=BE8,$U$1,0)</f>
        <v>-</v>
      </c>
      <c r="BJ5" s="183" t="str">
        <f>IF(BF7=BF8,$V$1,0)</f>
        <v>-</v>
      </c>
      <c r="BK5" s="183" t="str">
        <f>IF(BG7=BG8,$W$1,0)</f>
        <v>-</v>
      </c>
      <c r="BL5" s="128"/>
      <c r="BM5" s="168"/>
    </row>
    <row r="6" spans="2:65" ht="13.5" customHeight="1" hidden="1" thickBot="1">
      <c r="B6" s="184">
        <f>SUMIF(D3:G4,3)+SUMIF(L3:O4,3)+SUMIF(T3:T4,3)+SUMIF(D3:G4,4)+SUMIF(L3:O4,4)+SUMIF(T3:T4,4)+SUMIF(D3:G4,5)+SUMIF(L3:O4,5)+SUMIF(T3:T4,5)</f>
        <v>0</v>
      </c>
      <c r="C6" s="185" t="s">
        <v>136</v>
      </c>
      <c r="D6" s="186">
        <f>IF((IF($C19="",0,VALUE(MID($C19,17,1))))=2,1,0)</f>
        <v>0</v>
      </c>
      <c r="E6" s="187">
        <f>IF((IF($C19="",0,VALUE(MID($C19,18,1))))=2,1,0)</f>
        <v>0</v>
      </c>
      <c r="F6" s="187">
        <f>IF((IF($C19="",0,VALUE(MID($C19,19,1))))=2,1,0)</f>
        <v>0</v>
      </c>
      <c r="G6" s="188">
        <f>IF((IF($C19="",0,VALUE(MID($C19,20,1))))=2,1,0)</f>
        <v>0</v>
      </c>
      <c r="H6" s="189">
        <f>IF((IF($C18="",0,VALUE(MID($C18,17,1))))=2,1,0)</f>
        <v>0</v>
      </c>
      <c r="I6" s="190">
        <f>IF((IF($C18="",0,VALUE(MID($C18,18,1))))=2,1,0)</f>
        <v>0</v>
      </c>
      <c r="J6" s="190">
        <f>IF((IF($C18="",0,VALUE(MID($C18,19,1))))=2,1,0)</f>
        <v>0</v>
      </c>
      <c r="K6" s="191">
        <f>IF((IF($C18="",0,VALUE(MID($C18,20,1))))=2,1,0)</f>
        <v>0</v>
      </c>
      <c r="L6" s="189">
        <f>IF((IF($C19="",0,VALUE(MID($C19,22,1))))=2,1,0)</f>
        <v>0</v>
      </c>
      <c r="M6" s="190">
        <f>IF((IF($C19="",0,VALUE(MID($C19,23,1))))=2,1,0)</f>
        <v>0</v>
      </c>
      <c r="N6" s="190">
        <f>IF((IF($C19="",0,VALUE(MID($C19,24,1))))=2,1,0)</f>
        <v>0</v>
      </c>
      <c r="O6" s="191">
        <f>IF((IF($C19="",0,VALUE(MID($C19,25,1))))=2,1,0)</f>
        <v>0</v>
      </c>
      <c r="P6" s="189">
        <f>IF((IF($C18="",0,VALUE(MID($C18,22,1))))=2,1,0)</f>
        <v>0</v>
      </c>
      <c r="Q6" s="190">
        <f>IF((IF($C18="",0,VALUE(MID($C18,23,1))))=2,1,0)</f>
        <v>0</v>
      </c>
      <c r="R6" s="190">
        <f>IF((IF($C18="",0,VALUE(MID($C18,24,1))))=2,1,0)</f>
        <v>0</v>
      </c>
      <c r="S6" s="191">
        <f>IF((IF($C18="",0,VALUE(MID($C18,25,1))))=2,1,0)</f>
        <v>0</v>
      </c>
      <c r="T6" s="192"/>
      <c r="U6" s="174"/>
      <c r="V6" s="193"/>
      <c r="W6" s="158"/>
      <c r="X6" s="184">
        <f>SUMIF(Z3:AC4,3)+SUMIF(AH3:AK4,3)+SUMIF(AP3:AP4,3)+SUMIF(Z3:AC4,4)+SUMIF(AH3:AK4,4)+SUMIF(AP3:AP4,4)+SUMIF(Z3:AC4,5)+SUMIF(AH3:AK4,5)+SUMIF(AP3:AP4,5)</f>
        <v>0</v>
      </c>
      <c r="Y6" s="185" t="s">
        <v>137</v>
      </c>
      <c r="Z6" s="186">
        <f>IF((IF($C15="",0,VALUE(MID($C15,17,1))))=2,1,0)</f>
        <v>0</v>
      </c>
      <c r="AA6" s="187">
        <f>IF((IF($C15="",0,VALUE(MID($C15,18,1))))=2,1,0)</f>
        <v>0</v>
      </c>
      <c r="AB6" s="187">
        <f>IF((IF($C15="",0,VALUE(MID($C15,19,1))))=2,1,0)</f>
        <v>0</v>
      </c>
      <c r="AC6" s="188">
        <f>IF((IF($C15="",0,VALUE(MID($C15,20,1))))=2,1,0)</f>
        <v>0</v>
      </c>
      <c r="AD6" s="189">
        <f>IF(IF($C14="",0,VALUE(MID($C14,17,1)))=2,1,0)</f>
        <v>0</v>
      </c>
      <c r="AE6" s="190">
        <f>IF(IF($C14="",0,VALUE(MID($C14,18,1)))=2,1,0)</f>
        <v>0</v>
      </c>
      <c r="AF6" s="190">
        <f>IF(IF($C14="",0,VALUE(MID($C14,19,1)))=2,1,0)</f>
        <v>0</v>
      </c>
      <c r="AG6" s="191">
        <f>IF(IF($C14="",0,VALUE(MID($C14,20,1)))=2,1,0)</f>
        <v>0</v>
      </c>
      <c r="AH6" s="189">
        <f>IF((IF($C15="",0,VALUE(MID($C15,22,1))))=2,1,0)</f>
        <v>0</v>
      </c>
      <c r="AI6" s="190">
        <f>IF((IF($C15="",0,VALUE(MID($C15,23,1))))=2,1,0)</f>
        <v>0</v>
      </c>
      <c r="AJ6" s="190">
        <f>IF((IF($C15="",0,VALUE(MID($C15,24,1))))=2,1,0)</f>
        <v>0</v>
      </c>
      <c r="AK6" s="191">
        <f>IF((IF($C15="",0,VALUE(MID($C15,25,1))))=2,1,0)</f>
        <v>0</v>
      </c>
      <c r="AL6" s="189">
        <f>IF(IF($C14="",0,VALUE(MID($C14,22,1)))=2,1,0)</f>
        <v>0</v>
      </c>
      <c r="AM6" s="190">
        <f>IF(IF($C14="",0,VALUE(MID($C14,23,1)))=2,1,0)</f>
        <v>0</v>
      </c>
      <c r="AN6" s="190">
        <f>IF(IF($C14="",0,VALUE(MID($C14,24,1)))=2,1,0)</f>
        <v>0</v>
      </c>
      <c r="AO6" s="191">
        <f>IF(IF($C14="",0,VALUE(MID($C14,25,1)))=2,1,0)</f>
        <v>0</v>
      </c>
      <c r="AP6" s="192"/>
      <c r="AQ6" s="174"/>
      <c r="AR6" s="193"/>
      <c r="AS6" s="158"/>
      <c r="AT6" s="194" t="str">
        <f>B4</f>
        <v>Cyborg</v>
      </c>
      <c r="AU6" s="195">
        <f>AV6</f>
        <v>0</v>
      </c>
      <c r="AV6" s="196">
        <f>BD3+BF3</f>
        <v>0</v>
      </c>
      <c r="AW6" s="196"/>
      <c r="AX6" s="197"/>
      <c r="AY6" s="198">
        <f>SUM(D7:G7)+SUM(L7:O7)+T7+SUM(D10:G10)+SUM(L10:O10)+T10</f>
        <v>0</v>
      </c>
      <c r="AZ6" s="199">
        <f>IF(AD8&lt;AD7,1,0)+IF(AE8&lt;AE7,1,0)+IF(AF8&lt;AF7,1,0)+IF(AG8&lt;AG7,1,0)+IF(AL8&lt;AL7,1,0)+IF(AM8&lt;AM7,1,0)+IF(AN8&lt;AN7,1,0)+IF(AO8&lt;AO7,1,0)</f>
        <v>0</v>
      </c>
      <c r="BB6" s="127"/>
      <c r="BC6" s="200"/>
      <c r="BD6" s="201" t="str">
        <f>IF(AND(BD5&gt;0,BE5&gt;0),CONCATENATE(" (",BD3,":",BD4),CONCATENATE(" (",BD3,":",BD4,")"))</f>
        <v> (0:0)</v>
      </c>
      <c r="BE6" s="202">
        <f>IF(AND(BE5&gt;0,BF5&gt;0),CONCATENATE(", ",BE3,":",BE4),IF(AND(BE5&gt;0,BF5=0),CONCATENATE(", ",BE3,":",BE4,")"),""))</f>
      </c>
      <c r="BF6" s="202">
        <f>IF(AND(BF5&gt;0,BG5&gt;0),CONCATENATE(", ",BF3,":",BF4),IF(AND(BF5&gt;0,BG5=0),CONCATENATE(", ",BF3,":",BF4,")"),""))</f>
      </c>
      <c r="BG6" s="202">
        <f>IF(BG3=0,"",CONCATENATE(", ",BG3,":",BG4,")"))</f>
      </c>
      <c r="BH6" s="202">
        <f>IF(BG6="","",IF(AND(BH5&gt;0,BI5&gt;0),CONCATENATE(" (1OT ",BH3,":",BH4),IF(AND(BH5&gt;0,BI5=0),CONCATENATE(" (OT ",BH3,":",BH4,")"),"")))</f>
      </c>
      <c r="BI6" s="202">
        <f>IF(BH6="","",IF(AND(BI5&gt;0,BJ5&gt;0),CONCATENATE(", 2OT ",BI3,":",BI4),IF(AND(BI5&gt;0,BJ5=0),CONCATENATE(", 2OT ",BI3,":",BI4,")"),"")))</f>
      </c>
      <c r="BJ6" s="202">
        <f>IF(BI6="","",IF(AND(BJ5&gt;0,BK5&gt;0),CONCATENATE(", 3OT ",BJ3,":",BJ4),IF(AND(BJ5&gt;0,BK5=0),CONCATENATE(", 3OT ",BJ3,":",BJ4,")"),"")))</f>
      </c>
      <c r="BK6" s="202">
        <f>IF(BI6="","",IF(AND(BK5&gt;0),CONCATENATE(", 4OT ",BK3,":",BK4,")"),""))</f>
      </c>
      <c r="BM6" s="168"/>
    </row>
    <row r="7" spans="2:65" ht="13.5" customHeight="1" hidden="1" thickBot="1">
      <c r="B7" s="152" t="str">
        <f>B15</f>
        <v>vadiqur</v>
      </c>
      <c r="C7" s="203" t="s">
        <v>138</v>
      </c>
      <c r="D7" s="204">
        <f>IF(D$1=1,D3,IF(D$1=2,D4,0))</f>
        <v>0</v>
      </c>
      <c r="E7" s="205">
        <f>IF(E$1=1,E3,IF(E$1=2,E4,0))</f>
        <v>0</v>
      </c>
      <c r="F7" s="205">
        <f aca="true" t="shared" si="1" ref="F7:T7">IF(F$1=1,F3,IF(F$1=2,F4,0))</f>
        <v>0</v>
      </c>
      <c r="G7" s="206">
        <f t="shared" si="1"/>
        <v>0</v>
      </c>
      <c r="H7" s="204">
        <f t="shared" si="1"/>
        <v>0</v>
      </c>
      <c r="I7" s="205">
        <f t="shared" si="1"/>
        <v>0</v>
      </c>
      <c r="J7" s="205">
        <f t="shared" si="1"/>
        <v>0</v>
      </c>
      <c r="K7" s="206">
        <f t="shared" si="1"/>
        <v>0</v>
      </c>
      <c r="L7" s="204">
        <f t="shared" si="1"/>
        <v>0</v>
      </c>
      <c r="M7" s="205">
        <f t="shared" si="1"/>
        <v>0</v>
      </c>
      <c r="N7" s="205">
        <f t="shared" si="1"/>
        <v>0</v>
      </c>
      <c r="O7" s="206">
        <f t="shared" si="1"/>
        <v>0</v>
      </c>
      <c r="P7" s="204">
        <f t="shared" si="1"/>
        <v>0</v>
      </c>
      <c r="Q7" s="205">
        <f t="shared" si="1"/>
        <v>0</v>
      </c>
      <c r="R7" s="205">
        <f t="shared" si="1"/>
        <v>0</v>
      </c>
      <c r="S7" s="206">
        <f t="shared" si="1"/>
        <v>0</v>
      </c>
      <c r="T7" s="207">
        <f t="shared" si="1"/>
        <v>0</v>
      </c>
      <c r="U7" s="174"/>
      <c r="V7" s="207">
        <f>IF(V$1=1,V3,IF(V$1=2,V4,0))</f>
        <v>0</v>
      </c>
      <c r="W7" s="208"/>
      <c r="X7" s="152" t="str">
        <f>B19</f>
        <v>Pasha</v>
      </c>
      <c r="Y7" s="203" t="s">
        <v>138</v>
      </c>
      <c r="Z7" s="204">
        <f>IF(D$1=1,Z3,IF(D$1=2,Z4,0))</f>
        <v>0</v>
      </c>
      <c r="AA7" s="205">
        <f aca="true" t="shared" si="2" ref="AA7:AP7">IF(E$1=1,AA3,IF(E$1=2,AA4,0))</f>
        <v>0</v>
      </c>
      <c r="AB7" s="205">
        <f t="shared" si="2"/>
        <v>0</v>
      </c>
      <c r="AC7" s="206">
        <f t="shared" si="2"/>
        <v>0</v>
      </c>
      <c r="AD7" s="204">
        <f t="shared" si="2"/>
        <v>0</v>
      </c>
      <c r="AE7" s="205">
        <f t="shared" si="2"/>
        <v>0</v>
      </c>
      <c r="AF7" s="205">
        <f t="shared" si="2"/>
        <v>0</v>
      </c>
      <c r="AG7" s="206">
        <f t="shared" si="2"/>
        <v>0</v>
      </c>
      <c r="AH7" s="204">
        <f t="shared" si="2"/>
        <v>0</v>
      </c>
      <c r="AI7" s="205">
        <f t="shared" si="2"/>
        <v>0</v>
      </c>
      <c r="AJ7" s="205">
        <f t="shared" si="2"/>
        <v>0</v>
      </c>
      <c r="AK7" s="206">
        <f t="shared" si="2"/>
        <v>0</v>
      </c>
      <c r="AL7" s="204">
        <f t="shared" si="2"/>
        <v>0</v>
      </c>
      <c r="AM7" s="205">
        <f t="shared" si="2"/>
        <v>0</v>
      </c>
      <c r="AN7" s="205">
        <f t="shared" si="2"/>
        <v>0</v>
      </c>
      <c r="AO7" s="206">
        <f t="shared" si="2"/>
        <v>0</v>
      </c>
      <c r="AP7" s="207">
        <f t="shared" si="2"/>
        <v>0</v>
      </c>
      <c r="AQ7" s="174"/>
      <c r="AR7" s="207">
        <f>IF(V$1=1,AR3,IF(V$1=2,AR4,0))</f>
        <v>0</v>
      </c>
      <c r="AS7" s="208"/>
      <c r="AT7" s="209" t="str">
        <f>B7</f>
        <v>vadiqur</v>
      </c>
      <c r="AU7" s="210">
        <f>AV7</f>
        <v>0</v>
      </c>
      <c r="AV7" s="179">
        <f>BE3+BG3</f>
        <v>0</v>
      </c>
      <c r="AW7" s="179"/>
      <c r="AX7" s="211"/>
      <c r="AY7" s="212">
        <f>SUM(H7:K7)+SUM(P7:S7)+V7+SUM(H10:K10)+SUM(P10:S10)+V10</f>
        <v>0</v>
      </c>
      <c r="AZ7" s="213">
        <f>IF(Z8&lt;Z7,1,0)+IF(AA8&lt;AA7,1,0)+IF(AB8&lt;AB7,1,0)+IF(AC8&lt;AC7,1,0)+IF(AH8&lt;AH7,1,0)+IF(AI8&lt;AI7,1,0)+IF(AJ8&lt;AJ7,1,0)+IF(AK8&lt;AK7,1,0)</f>
        <v>0</v>
      </c>
      <c r="BB7" s="127"/>
      <c r="BC7" s="200"/>
      <c r="BD7" s="214">
        <f>BD3+BE3+BF3+BG3</f>
        <v>0</v>
      </c>
      <c r="BE7" s="215">
        <f>IF(BD7=BD8,BD7+BH3,BD7)</f>
        <v>0</v>
      </c>
      <c r="BF7" s="215">
        <f>IF(BE7=BE8,BE7+BI3,BE7)</f>
        <v>0</v>
      </c>
      <c r="BG7" s="215">
        <f>IF(BF7=BF8,BF7+BJ3,BF7)</f>
        <v>0</v>
      </c>
      <c r="BH7" s="215">
        <f>IF(BG7=BG8,BG7+BK3,BG7)</f>
        <v>0</v>
      </c>
      <c r="BM7" s="168"/>
    </row>
    <row r="8" spans="2:65" ht="13.5" customHeight="1" hidden="1" thickBot="1">
      <c r="B8" s="216">
        <f>COUNTIF(Z5:AC6,"&gt;0")+COUNTIF(AH5:AK6,"&gt;0")</f>
        <v>0</v>
      </c>
      <c r="C8" s="203" t="s">
        <v>139</v>
      </c>
      <c r="D8" s="217">
        <f>IF(AND(D$1=1,D3&gt;0),D3-D5,IF(AND(D$1=2,D4&gt;0),D4-D6,0))</f>
        <v>0</v>
      </c>
      <c r="E8" s="218">
        <f aca="true" t="shared" si="3" ref="E8:S8">IF(AND(E$1=1,E3&gt;0),E3-E5,IF(AND(E$1=2,E4&gt;0),E4-E6,0))</f>
        <v>0</v>
      </c>
      <c r="F8" s="218">
        <f t="shared" si="3"/>
        <v>0</v>
      </c>
      <c r="G8" s="219">
        <f t="shared" si="3"/>
        <v>0</v>
      </c>
      <c r="H8" s="217">
        <f t="shared" si="3"/>
        <v>0</v>
      </c>
      <c r="I8" s="218">
        <f t="shared" si="3"/>
        <v>0</v>
      </c>
      <c r="J8" s="218">
        <f t="shared" si="3"/>
        <v>0</v>
      </c>
      <c r="K8" s="219">
        <f t="shared" si="3"/>
        <v>0</v>
      </c>
      <c r="L8" s="217">
        <f t="shared" si="3"/>
        <v>0</v>
      </c>
      <c r="M8" s="218">
        <f t="shared" si="3"/>
        <v>0</v>
      </c>
      <c r="N8" s="218">
        <f t="shared" si="3"/>
        <v>0</v>
      </c>
      <c r="O8" s="219">
        <f t="shared" si="3"/>
        <v>0</v>
      </c>
      <c r="P8" s="217">
        <f t="shared" si="3"/>
        <v>0</v>
      </c>
      <c r="Q8" s="218">
        <f t="shared" si="3"/>
        <v>0</v>
      </c>
      <c r="R8" s="218">
        <f t="shared" si="3"/>
        <v>0</v>
      </c>
      <c r="S8" s="219">
        <f t="shared" si="3"/>
        <v>0</v>
      </c>
      <c r="T8" s="192"/>
      <c r="U8" s="174"/>
      <c r="V8" s="192"/>
      <c r="W8" s="208"/>
      <c r="X8" s="216">
        <f>COUNTIF(D5:G6,"&gt;0")+COUNTIF(L5:O6,"&gt;0")</f>
        <v>0</v>
      </c>
      <c r="Y8" s="203" t="s">
        <v>139</v>
      </c>
      <c r="Z8" s="217">
        <f aca="true" t="shared" si="4" ref="Z8:AO8">IF(AND(D$1=1,Z3&gt;0),Z3-Z5,IF(AND(D$1=2,Z4&gt;0),Z4-Z6,0))</f>
        <v>0</v>
      </c>
      <c r="AA8" s="218">
        <f t="shared" si="4"/>
        <v>0</v>
      </c>
      <c r="AB8" s="218">
        <f t="shared" si="4"/>
        <v>0</v>
      </c>
      <c r="AC8" s="219">
        <f t="shared" si="4"/>
        <v>0</v>
      </c>
      <c r="AD8" s="217">
        <f t="shared" si="4"/>
        <v>0</v>
      </c>
      <c r="AE8" s="218">
        <f t="shared" si="4"/>
        <v>0</v>
      </c>
      <c r="AF8" s="218">
        <f t="shared" si="4"/>
        <v>0</v>
      </c>
      <c r="AG8" s="219">
        <f t="shared" si="4"/>
        <v>0</v>
      </c>
      <c r="AH8" s="217">
        <f t="shared" si="4"/>
        <v>0</v>
      </c>
      <c r="AI8" s="218">
        <f t="shared" si="4"/>
        <v>0</v>
      </c>
      <c r="AJ8" s="218">
        <f t="shared" si="4"/>
        <v>0</v>
      </c>
      <c r="AK8" s="219">
        <f t="shared" si="4"/>
        <v>0</v>
      </c>
      <c r="AL8" s="217">
        <f t="shared" si="4"/>
        <v>0</v>
      </c>
      <c r="AM8" s="218">
        <f t="shared" si="4"/>
        <v>0</v>
      </c>
      <c r="AN8" s="218">
        <f t="shared" si="4"/>
        <v>0</v>
      </c>
      <c r="AO8" s="219">
        <f t="shared" si="4"/>
        <v>0</v>
      </c>
      <c r="AP8" s="192"/>
      <c r="AQ8" s="174"/>
      <c r="AR8" s="192"/>
      <c r="AS8" s="208"/>
      <c r="AT8" s="194" t="str">
        <f>X4</f>
        <v>Elano</v>
      </c>
      <c r="AU8" s="195">
        <f>AV8</f>
        <v>0</v>
      </c>
      <c r="AV8" s="196">
        <f>BD4+BF4</f>
        <v>0</v>
      </c>
      <c r="AW8" s="196"/>
      <c r="AX8" s="197"/>
      <c r="AY8" s="198">
        <f>SUM(Z7:AC7)+SUM(AH7:AK7)+AP7+SUM(Z10:AC10)+SUM(AH10:AK10)+AP10</f>
        <v>0</v>
      </c>
      <c r="AZ8" s="199">
        <f>IF(H8&lt;H7,1,0)+IF(I8&lt;I7,1,0)+IF(J8&lt;J7,1,0)+IF(K8&lt;K7,1,0)+IF(P8&lt;P7,1,0)+IF(Q8&lt;Q7,1,0)+IF(R8&lt;R7,1,0)+IF(S8&lt;S7,1,0)</f>
        <v>0</v>
      </c>
      <c r="BC8" s="220"/>
      <c r="BD8" s="214">
        <f>BD4+BE4+BF4+BG4</f>
        <v>0</v>
      </c>
      <c r="BE8" s="215">
        <f>IF(BD8=BD7,BD8+BH4,BD8)</f>
        <v>0</v>
      </c>
      <c r="BF8" s="215">
        <f>IF(BE8=BE7,BE8+BI4,BE8)</f>
        <v>0</v>
      </c>
      <c r="BG8" s="215">
        <f>IF(BF8=BF7,BF8+BJ4,BF8)</f>
        <v>0</v>
      </c>
      <c r="BH8" s="215">
        <f>IF(BG8=BG7,BG8+BK4,BG8)</f>
        <v>0</v>
      </c>
      <c r="BM8" s="168"/>
    </row>
    <row r="9" spans="2:65" ht="13.5" customHeight="1" hidden="1" thickBot="1">
      <c r="B9" s="184">
        <f>SUMIF(H3:K4,3)+SUMIF(P3:S4,3)+SUMIF(V3:V4,3)+SUMIF(H3:K4,4)+SUMIF(P3:S4,4)+SUMIF(V3:V4,4)+SUMIF(H3:K4,5)+SUMIF(P3:S4,5)+SUMIF(V3:V4,5)</f>
        <v>0</v>
      </c>
      <c r="C9" s="221" t="s">
        <v>140</v>
      </c>
      <c r="D9" s="222">
        <f>IF(AND(D3=1,D4=1),0,IF(D3&gt;D4,1,2))</f>
        <v>0</v>
      </c>
      <c r="E9" s="223">
        <f>IF(AND(E3=1,E4=1),0,IF(E3&gt;E4,1,2))</f>
        <v>0</v>
      </c>
      <c r="F9" s="223">
        <f aca="true" t="shared" si="5" ref="F9:T9">IF(AND(F3=1,F4=1),0,IF(F3&gt;F4,1,2))</f>
        <v>0</v>
      </c>
      <c r="G9" s="224">
        <f t="shared" si="5"/>
        <v>0</v>
      </c>
      <c r="H9" s="222">
        <f t="shared" si="5"/>
        <v>0</v>
      </c>
      <c r="I9" s="223">
        <f t="shared" si="5"/>
        <v>0</v>
      </c>
      <c r="J9" s="223">
        <f t="shared" si="5"/>
        <v>0</v>
      </c>
      <c r="K9" s="224">
        <f t="shared" si="5"/>
        <v>0</v>
      </c>
      <c r="L9" s="222">
        <f t="shared" si="5"/>
        <v>0</v>
      </c>
      <c r="M9" s="223">
        <f t="shared" si="5"/>
        <v>0</v>
      </c>
      <c r="N9" s="223">
        <f t="shared" si="5"/>
        <v>0</v>
      </c>
      <c r="O9" s="224">
        <f t="shared" si="5"/>
        <v>0</v>
      </c>
      <c r="P9" s="222">
        <f t="shared" si="5"/>
        <v>0</v>
      </c>
      <c r="Q9" s="223">
        <f t="shared" si="5"/>
        <v>0</v>
      </c>
      <c r="R9" s="223">
        <f t="shared" si="5"/>
        <v>0</v>
      </c>
      <c r="S9" s="224">
        <f t="shared" si="5"/>
        <v>0</v>
      </c>
      <c r="T9" s="225">
        <f t="shared" si="5"/>
        <v>0</v>
      </c>
      <c r="U9" s="226"/>
      <c r="V9" s="225">
        <f>IF(AND(V3=1,V4=1),0,IF(V3&gt;V4,1,2))</f>
        <v>0</v>
      </c>
      <c r="W9" s="208"/>
      <c r="X9" s="184">
        <f>SUMIF(AD3:AG4,3)+SUMIF(AL3:AO4,3)+SUMIF(AR3:AR4,3)+SUMIF(AD3:AG4,4)+SUMIF(AL3:AO4,4)+SUMIF(AR3:AR4,4)+SUMIF(AD3:AG4,5)+SUMIF(AL3:AO4,5)+SUMIF(AR3:AR4,5)</f>
        <v>0</v>
      </c>
      <c r="Y9" s="221" t="s">
        <v>140</v>
      </c>
      <c r="Z9" s="222">
        <f aca="true" t="shared" si="6" ref="Z9:AP9">IF(AND(Z3=1,Z4=1),0,IF(Z3&gt;Z4,1,2))</f>
        <v>0</v>
      </c>
      <c r="AA9" s="223">
        <f t="shared" si="6"/>
        <v>0</v>
      </c>
      <c r="AB9" s="223">
        <f t="shared" si="6"/>
        <v>0</v>
      </c>
      <c r="AC9" s="224">
        <f t="shared" si="6"/>
        <v>0</v>
      </c>
      <c r="AD9" s="222">
        <f t="shared" si="6"/>
        <v>0</v>
      </c>
      <c r="AE9" s="223">
        <f t="shared" si="6"/>
        <v>0</v>
      </c>
      <c r="AF9" s="223">
        <f t="shared" si="6"/>
        <v>0</v>
      </c>
      <c r="AG9" s="224">
        <f t="shared" si="6"/>
        <v>0</v>
      </c>
      <c r="AH9" s="222">
        <f t="shared" si="6"/>
        <v>0</v>
      </c>
      <c r="AI9" s="223">
        <f t="shared" si="6"/>
        <v>0</v>
      </c>
      <c r="AJ9" s="223">
        <f t="shared" si="6"/>
        <v>0</v>
      </c>
      <c r="AK9" s="224">
        <f t="shared" si="6"/>
        <v>0</v>
      </c>
      <c r="AL9" s="222">
        <f t="shared" si="6"/>
        <v>0</v>
      </c>
      <c r="AM9" s="223">
        <f t="shared" si="6"/>
        <v>0</v>
      </c>
      <c r="AN9" s="223">
        <f t="shared" si="6"/>
        <v>0</v>
      </c>
      <c r="AO9" s="224">
        <f t="shared" si="6"/>
        <v>0</v>
      </c>
      <c r="AP9" s="225">
        <f t="shared" si="6"/>
        <v>0</v>
      </c>
      <c r="AQ9" s="226"/>
      <c r="AR9" s="225">
        <f>IF(AND(AR3=1,AR4=1),0,IF(AR3&gt;AR4,1,2))</f>
        <v>0</v>
      </c>
      <c r="AS9" s="208"/>
      <c r="AT9" s="209" t="str">
        <f>X7</f>
        <v>Pasha</v>
      </c>
      <c r="AU9" s="210">
        <f>AV9</f>
        <v>0</v>
      </c>
      <c r="AV9" s="179">
        <f>BE4+BG4</f>
        <v>0</v>
      </c>
      <c r="AW9" s="179"/>
      <c r="AX9" s="211"/>
      <c r="AY9" s="212">
        <f>SUM(AD7:AG7)+SUM(AL7:AO7)+AR7+SUM(AD10:AG10)+SUM(AL10:AO10)+AR10</f>
        <v>0</v>
      </c>
      <c r="AZ9" s="213">
        <f>IF(D8&lt;D7,1,0)+IF(E8&lt;E7,1,0)+IF(F8&lt;F7,1,0)+IF(G8&lt;G7,1,0)+IF(L8&lt;L7,1,0)+IF(M8&lt;M7,1,0)+IF(N8&lt;N7,1,0)+IF(O8&lt;O7,1,0)</f>
        <v>0</v>
      </c>
      <c r="BA9" s="123"/>
      <c r="BB9" s="123"/>
      <c r="BC9" s="200"/>
      <c r="BD9" s="227" t="str">
        <f>CONCATENATE(BD7,":",BD8)</f>
        <v>0:0</v>
      </c>
      <c r="BE9" s="228" t="str">
        <f>IF(BH5&gt;0,CONCATENATE(BE7,":",BE8),"")</f>
        <v>0:0</v>
      </c>
      <c r="BF9" s="228" t="str">
        <f>IF(BI5&gt;0,CONCATENATE(BF7,":",BF8),"")</f>
        <v>0:0</v>
      </c>
      <c r="BG9" s="228" t="str">
        <f>IF(BJ5&gt;0,CONCATENATE(BG7,":",BG8),"")</f>
        <v>0:0</v>
      </c>
      <c r="BH9" s="228" t="str">
        <f>IF(BK5&gt;0,CONCATENATE(BH7,":",BH8),"")</f>
        <v>0:0</v>
      </c>
      <c r="BM9" s="168"/>
    </row>
    <row r="10" spans="2:66" ht="13.5" customHeight="1" hidden="1" thickBot="1">
      <c r="B10" s="229"/>
      <c r="C10" s="153" t="s">
        <v>141</v>
      </c>
      <c r="D10" s="230">
        <f>IF(AND(D$1=D9,D$1&lt;&gt;Z9,D8=2),4,IF(AND(D$1=D9,D$1&lt;&gt;Z9,D8=3),3,IF(AND(D$1=D9,D$1&lt;&gt;Z9,D8=4),2,IF(AND(D$1=D9,D$1&lt;&gt;Z9,D8=5),1,0))))</f>
        <v>0</v>
      </c>
      <c r="E10" s="231">
        <f aca="true" t="shared" si="7" ref="E10:T10">IF(AND(E$1=E9,E$1&lt;&gt;AA9,E8=2),4,IF(AND(E$1=E9,E$1&lt;&gt;AA9,E8=3),3,IF(AND(E$1=E9,E$1&lt;&gt;AA9,E8=4),2,IF(AND(E$1=E9,E$1&lt;&gt;AA9,E8=5),1,0))))</f>
        <v>0</v>
      </c>
      <c r="F10" s="231">
        <f t="shared" si="7"/>
        <v>0</v>
      </c>
      <c r="G10" s="232">
        <f t="shared" si="7"/>
        <v>0</v>
      </c>
      <c r="H10" s="230">
        <f t="shared" si="7"/>
        <v>0</v>
      </c>
      <c r="I10" s="231">
        <f t="shared" si="7"/>
        <v>0</v>
      </c>
      <c r="J10" s="231">
        <f t="shared" si="7"/>
        <v>0</v>
      </c>
      <c r="K10" s="232">
        <f t="shared" si="7"/>
        <v>0</v>
      </c>
      <c r="L10" s="230">
        <f t="shared" si="7"/>
        <v>0</v>
      </c>
      <c r="M10" s="231">
        <f t="shared" si="7"/>
        <v>0</v>
      </c>
      <c r="N10" s="231">
        <f t="shared" si="7"/>
        <v>0</v>
      </c>
      <c r="O10" s="232">
        <f t="shared" si="7"/>
        <v>0</v>
      </c>
      <c r="P10" s="230">
        <f t="shared" si="7"/>
        <v>0</v>
      </c>
      <c r="Q10" s="231">
        <f t="shared" si="7"/>
        <v>0</v>
      </c>
      <c r="R10" s="231">
        <f t="shared" si="7"/>
        <v>0</v>
      </c>
      <c r="S10" s="232">
        <f t="shared" si="7"/>
        <v>0</v>
      </c>
      <c r="T10" s="233">
        <f t="shared" si="7"/>
        <v>0</v>
      </c>
      <c r="U10" s="226"/>
      <c r="V10" s="233">
        <f>IF(AND(V$1=V9,V$1&lt;&gt;AR9,V8=2),4,IF(AND(V$1=V9,V$1&lt;&gt;AR9,V8=3),3,IF(AND(V$1=V9,V$1&lt;&gt;AR9,V8=4),2,IF(AND(V$1=V9,V$1&lt;&gt;AR9,V8=5),1,0))))</f>
        <v>0</v>
      </c>
      <c r="W10" s="208"/>
      <c r="X10" s="229"/>
      <c r="Y10" s="153" t="s">
        <v>141</v>
      </c>
      <c r="Z10" s="230">
        <f>IF(AND(D$1=Z9,D$1&lt;&gt;D9,Z8=2),4,IF(AND(D$1=Z9,D$1&lt;&gt;D9,Z8=3),3,IF(AND(D$1=Z9,D$1&lt;&gt;D9,Z8=4),2,IF(AND(D$1=Z9,D$1&lt;&gt;D9,Z8=5),1,0))))</f>
        <v>0</v>
      </c>
      <c r="AA10" s="231">
        <f aca="true" t="shared" si="8" ref="AA10:AP10">IF(AND(E$1=AA9,E$1&lt;&gt;E9,AA8=2),4,IF(AND(E$1=AA9,E$1&lt;&gt;E9,AA8=3),3,IF(AND(E$1=AA9,E$1&lt;&gt;E9,AA8=4),2,IF(AND(E$1=AA9,E$1&lt;&gt;E9,AA8=5),1,0))))</f>
        <v>0</v>
      </c>
      <c r="AB10" s="231">
        <f t="shared" si="8"/>
        <v>0</v>
      </c>
      <c r="AC10" s="232">
        <f t="shared" si="8"/>
        <v>0</v>
      </c>
      <c r="AD10" s="230">
        <f t="shared" si="8"/>
        <v>0</v>
      </c>
      <c r="AE10" s="231">
        <f t="shared" si="8"/>
        <v>0</v>
      </c>
      <c r="AF10" s="231">
        <f t="shared" si="8"/>
        <v>0</v>
      </c>
      <c r="AG10" s="232">
        <f t="shared" si="8"/>
        <v>0</v>
      </c>
      <c r="AH10" s="230">
        <f t="shared" si="8"/>
        <v>0</v>
      </c>
      <c r="AI10" s="231">
        <f t="shared" si="8"/>
        <v>0</v>
      </c>
      <c r="AJ10" s="231">
        <f t="shared" si="8"/>
        <v>0</v>
      </c>
      <c r="AK10" s="232">
        <f t="shared" si="8"/>
        <v>0</v>
      </c>
      <c r="AL10" s="230">
        <f t="shared" si="8"/>
        <v>0</v>
      </c>
      <c r="AM10" s="231">
        <f t="shared" si="8"/>
        <v>0</v>
      </c>
      <c r="AN10" s="231">
        <f t="shared" si="8"/>
        <v>0</v>
      </c>
      <c r="AO10" s="232">
        <f t="shared" si="8"/>
        <v>0</v>
      </c>
      <c r="AP10" s="233">
        <f t="shared" si="8"/>
        <v>0</v>
      </c>
      <c r="AQ10" s="226"/>
      <c r="AR10" s="233">
        <f>IF(AND(V$1=AR9,V$1&lt;&gt;V9,AR8=2),4,IF(AND(V$1=AR9,V$1&lt;&gt;V9,AR8=3),3,IF(AND(V$1=AR9,V$1&lt;&gt;V9,AR8=4),2,IF(AND(V$1=AR9,V$1&lt;&gt;V9,AR8=5),1,0))))</f>
        <v>0</v>
      </c>
      <c r="AS10" s="208"/>
      <c r="AT10" s="234"/>
      <c r="BA10" s="123"/>
      <c r="BB10" s="123"/>
      <c r="BC10" s="200"/>
      <c r="BD10" s="353" t="str">
        <f>IF(BD7&lt;&gt;BD8,BD9,IF(AND(BG7=BG8,BK5&gt;0),BH9,IF(AND(BF7=BF8,BJ5&gt;0),BG9,IF(AND(BE7=BE8,BI5&gt;0),BF9,IF(AND(BD7=BD8,BH5&gt;0),BE9,BD9)))))</f>
        <v>0:0</v>
      </c>
      <c r="BE10" s="354"/>
      <c r="BF10" s="235"/>
      <c r="BG10" s="202"/>
      <c r="BH10" s="202"/>
      <c r="BI10" s="202"/>
      <c r="BJ10" s="202"/>
      <c r="BK10" s="236"/>
      <c r="BL10" s="123" t="s">
        <v>142</v>
      </c>
      <c r="BM10" s="168"/>
      <c r="BN10" s="118" t="s">
        <v>142</v>
      </c>
    </row>
    <row r="11" spans="2:65" ht="13.5" customHeight="1" hidden="1" thickBot="1">
      <c r="B11" s="237"/>
      <c r="C11" s="238" t="s">
        <v>143</v>
      </c>
      <c r="D11" s="239">
        <f>IF(Z8=0,D8*3,IF(D8=Z8,D8*2,IF(D8&gt;Z8,D8*2,D8*1)))+D10</f>
        <v>0</v>
      </c>
      <c r="E11" s="240">
        <f>IF(AA8=0,E8*3,IF(E8=AA8,E8*2,IF(E8&gt;AA8,E8*2,E8*1)))+E10</f>
        <v>0</v>
      </c>
      <c r="F11" s="240">
        <f aca="true" t="shared" si="9" ref="F11:S11">IF(AB8=0,F8*3,IF(F8=AB8,F8*2,IF(F8&gt;AB8,F8*2,F8*1)))+F10</f>
        <v>0</v>
      </c>
      <c r="G11" s="241">
        <f t="shared" si="9"/>
        <v>0</v>
      </c>
      <c r="H11" s="239">
        <f t="shared" si="9"/>
        <v>0</v>
      </c>
      <c r="I11" s="240">
        <f t="shared" si="9"/>
        <v>0</v>
      </c>
      <c r="J11" s="240">
        <f t="shared" si="9"/>
        <v>0</v>
      </c>
      <c r="K11" s="241">
        <f t="shared" si="9"/>
        <v>0</v>
      </c>
      <c r="L11" s="239">
        <f t="shared" si="9"/>
        <v>0</v>
      </c>
      <c r="M11" s="240">
        <f t="shared" si="9"/>
        <v>0</v>
      </c>
      <c r="N11" s="240">
        <f t="shared" si="9"/>
        <v>0</v>
      </c>
      <c r="O11" s="241">
        <f t="shared" si="9"/>
        <v>0</v>
      </c>
      <c r="P11" s="239">
        <f t="shared" si="9"/>
        <v>0</v>
      </c>
      <c r="Q11" s="240">
        <f t="shared" si="9"/>
        <v>0</v>
      </c>
      <c r="R11" s="240">
        <f t="shared" si="9"/>
        <v>0</v>
      </c>
      <c r="S11" s="241">
        <f t="shared" si="9"/>
        <v>0</v>
      </c>
      <c r="T11" s="242">
        <f>IF(AP7=0,T7*3,IF(T7=AP7,T7*2,IF(T7&gt;AP7,T7*2,T7*1)))+T10</f>
        <v>0</v>
      </c>
      <c r="U11" s="243">
        <f>IF(U$1="-",0,ABS(AQ3-U$1))</f>
        <v>0</v>
      </c>
      <c r="V11" s="242">
        <f>IF(AR7=0,V7*3,IF(V7=AR7,V7*2,IF(V7&gt;AR7,V7*2,V7*1)))+V10</f>
        <v>0</v>
      </c>
      <c r="W11" s="243">
        <f>IF(W$1="-",0,ABS(AS3-W$1))</f>
        <v>0</v>
      </c>
      <c r="X11" s="237"/>
      <c r="Y11" s="238" t="s">
        <v>143</v>
      </c>
      <c r="Z11" s="239">
        <f>IF(D8=0,Z8*3,IF(Z8=D8,Z8*2,IF(Z8&gt;D8,Z8*2,Z8*1)))+Z10</f>
        <v>0</v>
      </c>
      <c r="AA11" s="240">
        <f>IF(E8=0,AA8*3,IF(AA8=E8,AA8*2,IF(AA8&gt;E8,AA8*2,AA8*1)))+AA10</f>
        <v>0</v>
      </c>
      <c r="AB11" s="240">
        <f aca="true" t="shared" si="10" ref="AB11:AO11">IF(F8=0,AB8*3,IF(AB8=F8,AB8*2,IF(AB8&gt;F8,AB8*2,AB8*1)))+AB10</f>
        <v>0</v>
      </c>
      <c r="AC11" s="241">
        <f t="shared" si="10"/>
        <v>0</v>
      </c>
      <c r="AD11" s="239">
        <f t="shared" si="10"/>
        <v>0</v>
      </c>
      <c r="AE11" s="240">
        <f t="shared" si="10"/>
        <v>0</v>
      </c>
      <c r="AF11" s="240">
        <f t="shared" si="10"/>
        <v>0</v>
      </c>
      <c r="AG11" s="241">
        <f t="shared" si="10"/>
        <v>0</v>
      </c>
      <c r="AH11" s="239">
        <f t="shared" si="10"/>
        <v>0</v>
      </c>
      <c r="AI11" s="240">
        <f t="shared" si="10"/>
        <v>0</v>
      </c>
      <c r="AJ11" s="240">
        <f t="shared" si="10"/>
        <v>0</v>
      </c>
      <c r="AK11" s="241">
        <f t="shared" si="10"/>
        <v>0</v>
      </c>
      <c r="AL11" s="239">
        <f t="shared" si="10"/>
        <v>0</v>
      </c>
      <c r="AM11" s="240">
        <f t="shared" si="10"/>
        <v>0</v>
      </c>
      <c r="AN11" s="240">
        <f t="shared" si="10"/>
        <v>0</v>
      </c>
      <c r="AO11" s="241">
        <f t="shared" si="10"/>
        <v>0</v>
      </c>
      <c r="AP11" s="242">
        <f>IF(T7=0,AP7*3,IF(AP7=T7,AP7*2,IF(AP7&gt;T7,AP7*2,AP7*1)))+AP10</f>
        <v>0</v>
      </c>
      <c r="AQ11" s="243">
        <f>IF(U$1="-",0,ABS(U3-U$1))</f>
        <v>0</v>
      </c>
      <c r="AR11" s="242">
        <f>IF(V7=0,AR7*3,IF(AR7=V7,AR7*2,IF(AR7&gt;V7,AR7*2,AR7*1)))+AR10</f>
        <v>0</v>
      </c>
      <c r="AS11" s="243">
        <f>IF(W$1="-",0,ABS(W3-W$1))</f>
        <v>0</v>
      </c>
      <c r="AT11" s="244" t="str">
        <f>BD10</f>
        <v>0:0</v>
      </c>
      <c r="AU11" s="245" t="str">
        <f>CONCATENATE(BD6,BE6,BF6,BG6,BH6,BI6,BJ6,BK6)</f>
        <v> (0:0)</v>
      </c>
      <c r="AV11" s="245"/>
      <c r="AW11" s="245"/>
      <c r="AX11" s="245"/>
      <c r="AY11" s="245"/>
      <c r="AZ11" s="245"/>
      <c r="BA11" s="245"/>
      <c r="BB11" s="245"/>
      <c r="BC11" s="246"/>
      <c r="BD11" s="247"/>
      <c r="BE11" s="245"/>
      <c r="BF11" s="245"/>
      <c r="BG11" s="245"/>
      <c r="BH11" s="245"/>
      <c r="BI11" s="245"/>
      <c r="BJ11" s="245"/>
      <c r="BK11" s="245"/>
      <c r="BL11" s="245"/>
      <c r="BM11" s="248"/>
    </row>
    <row r="12" spans="46:74" ht="13.5" thickBot="1">
      <c r="AT12" s="123"/>
      <c r="AU12" s="123"/>
      <c r="AW12" s="123"/>
      <c r="BO12" s="338" t="s">
        <v>218</v>
      </c>
      <c r="BP12" s="339"/>
      <c r="BQ12" s="339"/>
      <c r="BR12" s="339"/>
      <c r="BS12" s="339"/>
      <c r="BT12" s="339"/>
      <c r="BU12" s="339"/>
      <c r="BV12" s="340"/>
    </row>
    <row r="13" spans="2:82" ht="13.5" thickBot="1">
      <c r="B13" s="341" t="s">
        <v>226</v>
      </c>
      <c r="C13" s="342"/>
      <c r="X13" s="245"/>
      <c r="Y13" s="245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122"/>
      <c r="AU13" s="122"/>
      <c r="BC13" s="128"/>
      <c r="BM13" s="123"/>
      <c r="BN13" s="250">
        <v>1</v>
      </c>
      <c r="BO13" s="251" t="s">
        <v>72</v>
      </c>
      <c r="BP13" s="252" t="s">
        <v>75</v>
      </c>
      <c r="BQ13" s="252" t="s">
        <v>76</v>
      </c>
      <c r="BR13" s="252" t="s">
        <v>5</v>
      </c>
      <c r="BS13" s="252" t="s">
        <v>144</v>
      </c>
      <c r="BT13" s="252" t="s">
        <v>145</v>
      </c>
      <c r="BU13" s="252" t="s">
        <v>146</v>
      </c>
      <c r="BV13" s="253" t="s">
        <v>147</v>
      </c>
      <c r="BW13" s="254"/>
      <c r="BZ13" s="118" t="s">
        <v>226</v>
      </c>
      <c r="CA13" s="118" t="s">
        <v>100</v>
      </c>
      <c r="CB13" s="118" t="s">
        <v>53</v>
      </c>
      <c r="CC13" s="118" t="str">
        <f>CA13</f>
        <v>Cyborg</v>
      </c>
      <c r="CD13" s="124" t="str">
        <f>CONCATENATE("&lt;option&gt;",BZ13," (",CC13,")&lt;/option&gt;")</f>
        <v>&lt;option&gt;Черенков navsegda (Cyborg)&lt;/option&gt;</v>
      </c>
    </row>
    <row r="14" spans="2:82" ht="15" thickBot="1">
      <c r="B14" s="315" t="s">
        <v>100</v>
      </c>
      <c r="C14" s="255"/>
      <c r="AH14" s="118"/>
      <c r="AJ14" s="118"/>
      <c r="AS14" s="118"/>
      <c r="BO14" s="256" t="s">
        <v>7</v>
      </c>
      <c r="BP14" s="257" t="s">
        <v>191</v>
      </c>
      <c r="BQ14" s="258" t="s">
        <v>192</v>
      </c>
      <c r="BR14" s="259" t="s">
        <v>193</v>
      </c>
      <c r="BS14" s="260" t="s">
        <v>35</v>
      </c>
      <c r="BT14" s="261" t="str">
        <f>IF(OR(BU14="",BV14=""),"-",IF(BU14&gt;BV14,1,2))</f>
        <v>-</v>
      </c>
      <c r="BU14" s="262"/>
      <c r="BV14" s="263"/>
      <c r="BW14" s="254"/>
      <c r="BZ14" s="118" t="s">
        <v>189</v>
      </c>
      <c r="CA14" s="118" t="s">
        <v>59</v>
      </c>
      <c r="CB14" s="118" t="s">
        <v>98</v>
      </c>
      <c r="CC14" s="118" t="str">
        <f>CB13</f>
        <v>vadiqur</v>
      </c>
      <c r="CD14" s="124" t="str">
        <f>CONCATENATE("&lt;option&gt;",BZ13," (",CC14,")&lt;/option&gt;")</f>
        <v>&lt;option&gt;Черенков navsegda (vadiqur)&lt;/option&gt;</v>
      </c>
    </row>
    <row r="15" spans="2:82" ht="15" thickBot="1">
      <c r="B15" s="316" t="s">
        <v>53</v>
      </c>
      <c r="C15" s="264"/>
      <c r="D15" s="343"/>
      <c r="E15" s="344"/>
      <c r="AH15" s="118"/>
      <c r="AJ15" s="118"/>
      <c r="AS15" s="118"/>
      <c r="BO15" s="265" t="s">
        <v>10</v>
      </c>
      <c r="BP15" s="266" t="s">
        <v>191</v>
      </c>
      <c r="BQ15" s="267" t="s">
        <v>194</v>
      </c>
      <c r="BR15" s="268" t="s">
        <v>9</v>
      </c>
      <c r="BS15" s="269" t="s">
        <v>34</v>
      </c>
      <c r="BT15" s="270" t="str">
        <f aca="true" t="shared" si="11" ref="BT15:BT31">IF(OR(BU15="",BV15=""),"-",IF(BU15&gt;BV15,1,2))</f>
        <v>-</v>
      </c>
      <c r="BU15" s="271"/>
      <c r="BV15" s="272"/>
      <c r="BW15" s="254"/>
      <c r="BZ15" s="118" t="s">
        <v>188</v>
      </c>
      <c r="CA15" s="118" t="s">
        <v>68</v>
      </c>
      <c r="CB15" s="118" t="s">
        <v>67</v>
      </c>
      <c r="CC15" s="118" t="str">
        <f>CA14</f>
        <v>da_basta</v>
      </c>
      <c r="CD15" s="124" t="str">
        <f>CONCATENATE("&lt;option&gt;",BZ14," (",CC15,")&lt;/option&gt;")</f>
        <v>&lt;option&gt;Eurasian Fielders (da_basta)&lt;/option&gt;</v>
      </c>
    </row>
    <row r="16" spans="4:82" ht="15" thickBot="1">
      <c r="D16" s="345"/>
      <c r="E16" s="346"/>
      <c r="AH16" s="118"/>
      <c r="AJ16" s="118"/>
      <c r="AS16" s="118"/>
      <c r="BO16" s="265" t="s">
        <v>11</v>
      </c>
      <c r="BP16" s="266" t="s">
        <v>195</v>
      </c>
      <c r="BQ16" s="267" t="s">
        <v>196</v>
      </c>
      <c r="BR16" s="268" t="s">
        <v>197</v>
      </c>
      <c r="BS16" s="269" t="s">
        <v>193</v>
      </c>
      <c r="BT16" s="270" t="str">
        <f t="shared" si="11"/>
        <v>-</v>
      </c>
      <c r="BU16" s="271"/>
      <c r="BV16" s="272"/>
      <c r="BW16" s="254"/>
      <c r="BZ16" s="118" t="s">
        <v>187</v>
      </c>
      <c r="CA16" s="118" t="s">
        <v>155</v>
      </c>
      <c r="CB16" s="118" t="s">
        <v>50</v>
      </c>
      <c r="CC16" s="118" t="str">
        <f>CB14</f>
        <v>Dauren</v>
      </c>
      <c r="CD16" s="124" t="str">
        <f>CONCATENATE("&lt;option&gt;",BZ14," (",CC16,")&lt;/option&gt;")</f>
        <v>&lt;option&gt;Eurasian Fielders (Dauren)&lt;/option&gt;</v>
      </c>
    </row>
    <row r="17" spans="2:82" ht="15" thickBot="1">
      <c r="B17" s="341" t="s">
        <v>42</v>
      </c>
      <c r="C17" s="342"/>
      <c r="BO17" s="273" t="s">
        <v>13</v>
      </c>
      <c r="BP17" s="274" t="s">
        <v>195</v>
      </c>
      <c r="BQ17" s="275" t="s">
        <v>196</v>
      </c>
      <c r="BR17" s="276" t="s">
        <v>198</v>
      </c>
      <c r="BS17" s="277" t="s">
        <v>199</v>
      </c>
      <c r="BT17" s="278" t="str">
        <f t="shared" si="11"/>
        <v>-</v>
      </c>
      <c r="BU17" s="279"/>
      <c r="BV17" s="280"/>
      <c r="BW17" s="254"/>
      <c r="BZ17" s="118" t="s">
        <v>60</v>
      </c>
      <c r="CA17" s="118" t="s">
        <v>62</v>
      </c>
      <c r="CB17" s="118" t="s">
        <v>156</v>
      </c>
      <c r="CC17" s="118" t="str">
        <f>CA15</f>
        <v>Latinos</v>
      </c>
      <c r="CD17" s="124" t="str">
        <f>CONCATENATE("&lt;option&gt;",BZ15," (",CC17,")&lt;/option&gt;")</f>
        <v>&lt;option&gt;RovnoStyles (Latinos)&lt;/option&gt;</v>
      </c>
    </row>
    <row r="18" spans="2:82" ht="15" thickBot="1">
      <c r="B18" s="315" t="s">
        <v>44</v>
      </c>
      <c r="C18" s="255"/>
      <c r="D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122"/>
      <c r="BO18" s="256" t="s">
        <v>15</v>
      </c>
      <c r="BP18" s="257" t="s">
        <v>195</v>
      </c>
      <c r="BQ18" s="258" t="s">
        <v>196</v>
      </c>
      <c r="BR18" s="259" t="s">
        <v>200</v>
      </c>
      <c r="BS18" s="260" t="s">
        <v>201</v>
      </c>
      <c r="BT18" s="261" t="str">
        <f t="shared" si="11"/>
        <v>-</v>
      </c>
      <c r="BU18" s="262"/>
      <c r="BV18" s="263"/>
      <c r="BW18" s="254"/>
      <c r="BZ18" s="118" t="s">
        <v>190</v>
      </c>
      <c r="CA18" s="118" t="s">
        <v>52</v>
      </c>
      <c r="CB18" s="118" t="s">
        <v>47</v>
      </c>
      <c r="CC18" s="118" t="str">
        <f>CB15</f>
        <v>acid</v>
      </c>
      <c r="CD18" s="124" t="str">
        <f>CONCATENATE("&lt;option&gt;",BZ15," (",CC18,")&lt;/option&gt;")</f>
        <v>&lt;option&gt;RovnoStyles (acid)&lt;/option&gt;</v>
      </c>
    </row>
    <row r="19" spans="2:82" ht="15" thickBot="1">
      <c r="B19" s="316" t="s">
        <v>43</v>
      </c>
      <c r="C19" s="264"/>
      <c r="D19" s="343"/>
      <c r="E19" s="344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122"/>
      <c r="Y19" s="122"/>
      <c r="AG19" s="128"/>
      <c r="AH19" s="118"/>
      <c r="AJ19" s="118"/>
      <c r="AQ19" s="123"/>
      <c r="BO19" s="265" t="s">
        <v>18</v>
      </c>
      <c r="BP19" s="266" t="s">
        <v>195</v>
      </c>
      <c r="BQ19" s="267" t="s">
        <v>192</v>
      </c>
      <c r="BR19" s="268" t="s">
        <v>202</v>
      </c>
      <c r="BS19" s="269" t="s">
        <v>8</v>
      </c>
      <c r="BT19" s="270" t="str">
        <f t="shared" si="11"/>
        <v>-</v>
      </c>
      <c r="BU19" s="271"/>
      <c r="BV19" s="272"/>
      <c r="BW19" s="254"/>
      <c r="BZ19" s="118" t="s">
        <v>122</v>
      </c>
      <c r="CA19" s="118" t="s">
        <v>56</v>
      </c>
      <c r="CB19" s="118" t="s">
        <v>99</v>
      </c>
      <c r="CC19" s="118" t="str">
        <f>CA16</f>
        <v>СНЕЖАНА</v>
      </c>
      <c r="CD19" s="124" t="str">
        <f>CONCATENATE("&lt;option&gt;",BZ16," (",CC19,")&lt;/option&gt;")</f>
        <v>&lt;option&gt;Бруклин (СНЕЖАНА)&lt;/option&gt;</v>
      </c>
    </row>
    <row r="20" spans="4:82" ht="15" thickBot="1">
      <c r="D20" s="345"/>
      <c r="E20" s="346"/>
      <c r="L20" s="128"/>
      <c r="N20" s="123"/>
      <c r="W20" s="123"/>
      <c r="Y20" s="122"/>
      <c r="AG20" s="128"/>
      <c r="AH20" s="118"/>
      <c r="AJ20" s="118"/>
      <c r="AQ20" s="123"/>
      <c r="BO20" s="265" t="s">
        <v>20</v>
      </c>
      <c r="BP20" s="266" t="s">
        <v>195</v>
      </c>
      <c r="BQ20" s="267" t="s">
        <v>192</v>
      </c>
      <c r="BR20" s="268" t="s">
        <v>203</v>
      </c>
      <c r="BS20" s="269" t="s">
        <v>12</v>
      </c>
      <c r="BT20" s="270" t="str">
        <f t="shared" si="11"/>
        <v>-</v>
      </c>
      <c r="BU20" s="271"/>
      <c r="BV20" s="272"/>
      <c r="BW20" s="254"/>
      <c r="BZ20" s="118" t="s">
        <v>42</v>
      </c>
      <c r="CA20" s="118" t="s">
        <v>44</v>
      </c>
      <c r="CB20" s="118" t="s">
        <v>43</v>
      </c>
      <c r="CC20" s="118" t="str">
        <f>CB16</f>
        <v>ЦСКА</v>
      </c>
      <c r="CD20" s="124" t="str">
        <f>CONCATENATE("&lt;option&gt;",BZ16," (",CC20,")&lt;/option&gt;")</f>
        <v>&lt;option&gt;Бруклин (ЦСКА)&lt;/option&gt;</v>
      </c>
    </row>
    <row r="21" spans="2:82" ht="15.75" thickBot="1">
      <c r="B21" s="347" t="str">
        <f>CONCATENATE(B3," - ",X3)</f>
        <v>Черенков navsegda - K.M.L.N</v>
      </c>
      <c r="C21" s="348"/>
      <c r="AH21" s="118"/>
      <c r="AJ21" s="118"/>
      <c r="BO21" s="281" t="s">
        <v>22</v>
      </c>
      <c r="BP21" s="282" t="s">
        <v>195</v>
      </c>
      <c r="BQ21" s="283" t="s">
        <v>204</v>
      </c>
      <c r="BR21" s="284" t="s">
        <v>205</v>
      </c>
      <c r="BS21" s="285" t="s">
        <v>206</v>
      </c>
      <c r="BT21" s="286" t="str">
        <f t="shared" si="11"/>
        <v>-</v>
      </c>
      <c r="BU21" s="287"/>
      <c r="BV21" s="288"/>
      <c r="BW21" s="254"/>
      <c r="CC21" s="118" t="str">
        <f>CA17</f>
        <v>Kashtan</v>
      </c>
      <c r="CD21" s="124" t="str">
        <f>CONCATENATE("&lt;option&gt;",BZ17," (",CC21,")&lt;/option&gt;")</f>
        <v>&lt;option&gt;Relaxers (Kashtan)&lt;/option&gt;</v>
      </c>
    </row>
    <row r="22" spans="2:82" ht="15">
      <c r="B22" s="349" t="str">
        <f>AT11</f>
        <v>0:0</v>
      </c>
      <c r="C22" s="350"/>
      <c r="BO22" s="256" t="s">
        <v>23</v>
      </c>
      <c r="BP22" s="257" t="s">
        <v>195</v>
      </c>
      <c r="BQ22" s="258" t="s">
        <v>204</v>
      </c>
      <c r="BR22" s="259" t="s">
        <v>207</v>
      </c>
      <c r="BS22" s="260" t="s">
        <v>19</v>
      </c>
      <c r="BT22" s="261" t="str">
        <f t="shared" si="11"/>
        <v>-</v>
      </c>
      <c r="BU22" s="262"/>
      <c r="BV22" s="263"/>
      <c r="BW22" s="254"/>
      <c r="CC22" s="118" t="str">
        <f>CB17</f>
        <v>joker138</v>
      </c>
      <c r="CD22" s="124" t="str">
        <f>CONCATENATE("&lt;option&gt;",BZ17," (",CC22,")&lt;/option&gt;")</f>
        <v>&lt;option&gt;Relaxers (joker138)&lt;/option&gt;</v>
      </c>
    </row>
    <row r="23" spans="2:82" ht="15">
      <c r="B23" s="351" t="str">
        <f>AU11</f>
        <v> (0:0)</v>
      </c>
      <c r="C23" s="352"/>
      <c r="BO23" s="265" t="s">
        <v>24</v>
      </c>
      <c r="BP23" s="266" t="s">
        <v>195</v>
      </c>
      <c r="BQ23" s="267" t="s">
        <v>204</v>
      </c>
      <c r="BR23" s="268" t="s">
        <v>30</v>
      </c>
      <c r="BS23" s="269" t="s">
        <v>208</v>
      </c>
      <c r="BT23" s="270" t="str">
        <f t="shared" si="11"/>
        <v>-</v>
      </c>
      <c r="BU23" s="271"/>
      <c r="BV23" s="272"/>
      <c r="BW23" s="254"/>
      <c r="CC23" s="118" t="str">
        <f>CA18</f>
        <v>delete</v>
      </c>
      <c r="CD23" s="124" t="str">
        <f>CONCATENATE("&lt;option&gt;",BZ18," (",CC23,")&lt;/option&gt;")</f>
        <v>&lt;option&gt;East Side (delete)&lt;/option&gt;</v>
      </c>
    </row>
    <row r="24" spans="34:82" ht="14.25">
      <c r="AH24" s="118"/>
      <c r="AJ24" s="118"/>
      <c r="AS24" s="118"/>
      <c r="BO24" s="265" t="s">
        <v>25</v>
      </c>
      <c r="BP24" s="266" t="s">
        <v>195</v>
      </c>
      <c r="BQ24" s="267" t="s">
        <v>204</v>
      </c>
      <c r="BR24" s="268" t="s">
        <v>209</v>
      </c>
      <c r="BS24" s="269" t="s">
        <v>35</v>
      </c>
      <c r="BT24" s="270" t="str">
        <f t="shared" si="11"/>
        <v>-</v>
      </c>
      <c r="BU24" s="271"/>
      <c r="BV24" s="272"/>
      <c r="BW24" s="254"/>
      <c r="CC24" s="118" t="str">
        <f>CB18</f>
        <v>digor</v>
      </c>
      <c r="CD24" s="124" t="str">
        <f>CONCATENATE("&lt;option&gt;",BZ18," (",CC24,")&lt;/option&gt;")</f>
        <v>&lt;option&gt;East Side (digor)&lt;/option&gt;</v>
      </c>
    </row>
    <row r="25" spans="2:82" ht="15" thickBot="1">
      <c r="B25" s="289" t="s">
        <v>148</v>
      </c>
      <c r="AH25" s="118"/>
      <c r="AJ25" s="118"/>
      <c r="AS25" s="118"/>
      <c r="BO25" s="281" t="s">
        <v>26</v>
      </c>
      <c r="BP25" s="282" t="s">
        <v>195</v>
      </c>
      <c r="BQ25" s="283" t="s">
        <v>194</v>
      </c>
      <c r="BR25" s="284" t="s">
        <v>14</v>
      </c>
      <c r="BS25" s="285" t="s">
        <v>21</v>
      </c>
      <c r="BT25" s="286" t="str">
        <f t="shared" si="11"/>
        <v>-</v>
      </c>
      <c r="BU25" s="287"/>
      <c r="BV25" s="288"/>
      <c r="BW25" s="254"/>
      <c r="CC25" s="118" t="str">
        <f>CA19</f>
        <v>KorsaR</v>
      </c>
      <c r="CD25" s="124" t="str">
        <f>CONCATENATE("&lt;option&gt;",BZ19," (",CC25,")&lt;/option&gt;")</f>
        <v>&lt;option&gt;Noroc Losers (KorsaR)&lt;/option&gt;</v>
      </c>
    </row>
    <row r="26" spans="2:82" ht="14.25">
      <c r="B26" s="289" t="s">
        <v>149</v>
      </c>
      <c r="AH26" s="118"/>
      <c r="AJ26" s="118"/>
      <c r="AS26" s="118"/>
      <c r="BO26" s="256" t="s">
        <v>27</v>
      </c>
      <c r="BP26" s="257" t="s">
        <v>195</v>
      </c>
      <c r="BQ26" s="258" t="s">
        <v>210</v>
      </c>
      <c r="BR26" s="259" t="s">
        <v>211</v>
      </c>
      <c r="BS26" s="260" t="s">
        <v>154</v>
      </c>
      <c r="BT26" s="261" t="str">
        <f t="shared" si="11"/>
        <v>-</v>
      </c>
      <c r="BU26" s="262"/>
      <c r="BV26" s="263"/>
      <c r="BW26" s="254"/>
      <c r="CC26" s="118" t="str">
        <f>CB19</f>
        <v>MadEvil</v>
      </c>
      <c r="CD26" s="124" t="str">
        <f>CONCATENATE("&lt;option&gt;",BZ19," (",CC26,")&lt;/option&gt;")</f>
        <v>&lt;option&gt;Noroc Losers (MadEvil)&lt;/option&gt;</v>
      </c>
    </row>
    <row r="27" spans="2:82" ht="14.25">
      <c r="B27" s="289" t="s">
        <v>150</v>
      </c>
      <c r="AH27" s="118"/>
      <c r="AJ27" s="118"/>
      <c r="AS27" s="118"/>
      <c r="BO27" s="265" t="s">
        <v>28</v>
      </c>
      <c r="BP27" s="266" t="s">
        <v>195</v>
      </c>
      <c r="BQ27" s="267" t="s">
        <v>212</v>
      </c>
      <c r="BR27" s="268" t="s">
        <v>213</v>
      </c>
      <c r="BS27" s="269" t="s">
        <v>214</v>
      </c>
      <c r="BT27" s="270" t="str">
        <f t="shared" si="11"/>
        <v>-</v>
      </c>
      <c r="BU27" s="271"/>
      <c r="BV27" s="272"/>
      <c r="BW27" s="254"/>
      <c r="CC27" s="118" t="str">
        <f>CA20</f>
        <v>Elano</v>
      </c>
      <c r="CD27" s="124" t="str">
        <f>CONCATENATE("&lt;option&gt;",BZ20," (",CC27,")&lt;/option&gt;")</f>
        <v>&lt;option&gt;K.M.L.N (Elano)&lt;/option&gt;</v>
      </c>
    </row>
    <row r="28" spans="2:82" ht="14.25">
      <c r="B28" s="289" t="s">
        <v>151</v>
      </c>
      <c r="AH28" s="118"/>
      <c r="AJ28" s="118"/>
      <c r="AS28" s="118"/>
      <c r="BO28" s="265" t="s">
        <v>29</v>
      </c>
      <c r="BP28" s="266" t="s">
        <v>215</v>
      </c>
      <c r="BQ28" s="267" t="s">
        <v>204</v>
      </c>
      <c r="BR28" s="268" t="s">
        <v>16</v>
      </c>
      <c r="BS28" s="269" t="s">
        <v>34</v>
      </c>
      <c r="BT28" s="270" t="str">
        <f t="shared" si="11"/>
        <v>-</v>
      </c>
      <c r="BU28" s="271"/>
      <c r="BV28" s="272"/>
      <c r="BW28" s="254"/>
      <c r="CC28" s="118" t="str">
        <f>CB20</f>
        <v>Pasha</v>
      </c>
      <c r="CD28" s="124" t="str">
        <f>CONCATENATE("&lt;option&gt;",BZ20," (",CC28,")&lt;/option&gt;")</f>
        <v>&lt;option&gt;K.M.L.N (Pasha)&lt;/option&gt;</v>
      </c>
    </row>
    <row r="29" spans="2:82" ht="15" thickBot="1">
      <c r="B29" s="289" t="s">
        <v>152</v>
      </c>
      <c r="AH29" s="118"/>
      <c r="AJ29" s="118"/>
      <c r="AS29" s="118"/>
      <c r="BO29" s="281" t="s">
        <v>31</v>
      </c>
      <c r="BP29" s="282" t="s">
        <v>215</v>
      </c>
      <c r="BQ29" s="283" t="s">
        <v>204</v>
      </c>
      <c r="BR29" s="284" t="s">
        <v>17</v>
      </c>
      <c r="BS29" s="285" t="s">
        <v>199</v>
      </c>
      <c r="BT29" s="286" t="str">
        <f t="shared" si="11"/>
        <v>-</v>
      </c>
      <c r="BU29" s="287"/>
      <c r="BV29" s="288"/>
      <c r="BW29" s="254"/>
      <c r="CC29" s="118">
        <f>CA21</f>
        <v>0</v>
      </c>
      <c r="CD29" s="124" t="str">
        <f>CONCATENATE("&lt;option&gt;",BZ21," (",CC29,")&lt;/option&gt;")</f>
        <v>&lt;option&gt; (0)&lt;/option&gt;</v>
      </c>
    </row>
    <row r="30" spans="2:82" ht="14.25">
      <c r="B30" s="289" t="s">
        <v>153</v>
      </c>
      <c r="AH30" s="118"/>
      <c r="AJ30" s="118"/>
      <c r="AS30" s="118"/>
      <c r="BO30" s="256" t="s">
        <v>32</v>
      </c>
      <c r="BP30" s="257" t="s">
        <v>215</v>
      </c>
      <c r="BQ30" s="258" t="s">
        <v>210</v>
      </c>
      <c r="BR30" s="259" t="s">
        <v>21</v>
      </c>
      <c r="BS30" s="260" t="s">
        <v>216</v>
      </c>
      <c r="BT30" s="261" t="str">
        <f t="shared" si="11"/>
        <v>-</v>
      </c>
      <c r="BU30" s="262"/>
      <c r="BV30" s="263"/>
      <c r="BW30" s="254"/>
      <c r="CC30" s="118">
        <f>CB21</f>
        <v>0</v>
      </c>
      <c r="CD30" s="124" t="str">
        <f>CONCATENATE("&lt;option&gt;",BZ21," (",CC30,")&lt;/option&gt;")</f>
        <v>&lt;option&gt; (0)&lt;/option&gt;</v>
      </c>
    </row>
    <row r="31" spans="67:82" ht="15" thickBot="1">
      <c r="BO31" s="281" t="s">
        <v>33</v>
      </c>
      <c r="BP31" s="282" t="s">
        <v>215</v>
      </c>
      <c r="BQ31" s="283" t="s">
        <v>212</v>
      </c>
      <c r="BR31" s="284" t="s">
        <v>217</v>
      </c>
      <c r="BS31" s="285" t="s">
        <v>154</v>
      </c>
      <c r="BT31" s="286" t="str">
        <f t="shared" si="11"/>
        <v>-</v>
      </c>
      <c r="BU31" s="287"/>
      <c r="BV31" s="288"/>
      <c r="BW31" s="254"/>
      <c r="CC31" s="118">
        <f>CA22</f>
        <v>0</v>
      </c>
      <c r="CD31" s="124" t="str">
        <f>CONCATENATE("&lt;option&gt;",BZ22," (",CC31,")&lt;/option&gt;")</f>
        <v>&lt;option&gt; (0)&lt;/option&gt;</v>
      </c>
    </row>
    <row r="32" spans="74:82" ht="12.75">
      <c r="BV32" s="254" t="s">
        <v>142</v>
      </c>
      <c r="CC32" s="118">
        <f>CB22</f>
        <v>0</v>
      </c>
      <c r="CD32" s="124" t="str">
        <f>CONCATENATE("&lt;option&gt;",BZ22," (",CC32,")&lt;/option&gt;")</f>
        <v>&lt;option&gt; (0)&lt;/option&gt;</v>
      </c>
    </row>
    <row r="33" spans="81:82" ht="12.75">
      <c r="CC33" s="118">
        <f>CA23</f>
        <v>0</v>
      </c>
      <c r="CD33" s="124" t="str">
        <f>CONCATENATE("&lt;option&gt;",BZ23," (",CC33,")&lt;/option&gt;")</f>
        <v>&lt;option&gt; (0)&lt;/option&gt;</v>
      </c>
    </row>
    <row r="34" spans="2:82" ht="15">
      <c r="B34" s="290"/>
      <c r="CC34" s="118">
        <f>CB23</f>
        <v>0</v>
      </c>
      <c r="CD34" s="124" t="str">
        <f>CONCATENATE("&lt;option&gt;",BZ23," (",CC34,")&lt;/option&gt;")</f>
        <v>&lt;option&gt; (0)&lt;/option&gt;</v>
      </c>
    </row>
    <row r="35" spans="81:82" ht="12.75">
      <c r="CC35" s="118">
        <f>CA24</f>
        <v>0</v>
      </c>
      <c r="CD35" s="124" t="str">
        <f>CONCATENATE("&lt;option&gt;",BZ24," (",CC35,")&lt;/option&gt;")</f>
        <v>&lt;option&gt; (0)&lt;/option&gt;</v>
      </c>
    </row>
    <row r="36" spans="2:82" ht="14.25">
      <c r="B36" s="291"/>
      <c r="CC36" s="118">
        <f>CB24</f>
        <v>0</v>
      </c>
      <c r="CD36" s="124" t="str">
        <f>CONCATENATE("&lt;option&gt;",BZ24," (",CC36,")&lt;/option&gt;")</f>
        <v>&lt;option&gt; (0)&lt;/option&gt;</v>
      </c>
    </row>
    <row r="37" ht="14.25">
      <c r="B37" s="291"/>
    </row>
    <row r="38" ht="14.25">
      <c r="B38" s="291"/>
    </row>
    <row r="39" ht="14.25">
      <c r="B39" s="291"/>
    </row>
    <row r="40" ht="14.25">
      <c r="B40" s="291"/>
    </row>
  </sheetData>
  <sheetProtection sheet="1" objects="1" scenarios="1" selectLockedCells="1"/>
  <protectedRanges>
    <protectedRange sqref="BU14:BV31" name="Результаты_1_1_1"/>
    <protectedRange sqref="C14:C15" name="Прогнозы_1_1_1_1_1"/>
    <protectedRange sqref="C18:C19" name="Прогнозы_1_1_1_1_3"/>
  </protectedRanges>
  <mergeCells count="11">
    <mergeCell ref="D20:E20"/>
    <mergeCell ref="B21:C21"/>
    <mergeCell ref="B22:C22"/>
    <mergeCell ref="B23:C23"/>
    <mergeCell ref="BD10:BE10"/>
    <mergeCell ref="BO12:BV12"/>
    <mergeCell ref="B13:C13"/>
    <mergeCell ref="D15:E15"/>
    <mergeCell ref="D16:E16"/>
    <mergeCell ref="B17:C17"/>
    <mergeCell ref="D19:E19"/>
  </mergeCells>
  <conditionalFormatting sqref="F8:S8 AB8:AO8">
    <cfRule type="expression" priority="3" dxfId="29" stopIfTrue="1">
      <formula>F8&lt;F7</formula>
    </cfRule>
  </conditionalFormatting>
  <conditionalFormatting sqref="C14">
    <cfRule type="expression" priority="4" dxfId="30" stopIfTrue="1">
      <formula>B6&gt;40</formula>
    </cfRule>
    <cfRule type="expression" priority="5" dxfId="31" stopIfTrue="1">
      <formula>B5&gt;3</formula>
    </cfRule>
    <cfRule type="cellIs" priority="6" dxfId="2" operator="equal" stopIfTrue="1">
      <formula>""</formula>
    </cfRule>
  </conditionalFormatting>
  <conditionalFormatting sqref="C15">
    <cfRule type="expression" priority="7" dxfId="30" stopIfTrue="1">
      <formula>B9&gt;40</formula>
    </cfRule>
    <cfRule type="expression" priority="8" dxfId="31" stopIfTrue="1">
      <formula>B8&gt;3</formula>
    </cfRule>
    <cfRule type="cellIs" priority="9" dxfId="2" operator="equal" stopIfTrue="1">
      <formula>""</formula>
    </cfRule>
  </conditionalFormatting>
  <conditionalFormatting sqref="C18">
    <cfRule type="expression" priority="10" dxfId="30" stopIfTrue="1">
      <formula>X6&gt;40</formula>
    </cfRule>
    <cfRule type="expression" priority="11" dxfId="31" stopIfTrue="1">
      <formula>X5&gt;2</formula>
    </cfRule>
    <cfRule type="cellIs" priority="12" dxfId="2" operator="equal" stopIfTrue="1">
      <formula>""</formula>
    </cfRule>
  </conditionalFormatting>
  <conditionalFormatting sqref="C19">
    <cfRule type="expression" priority="13" dxfId="30" stopIfTrue="1">
      <formula>X9&gt;40</formula>
    </cfRule>
    <cfRule type="expression" priority="14" dxfId="31" stopIfTrue="1">
      <formula>X8&gt;2</formula>
    </cfRule>
    <cfRule type="cellIs" priority="15" dxfId="2" operator="equal" stopIfTrue="1">
      <formula>""</formula>
    </cfRule>
  </conditionalFormatting>
  <conditionalFormatting sqref="D8:E8">
    <cfRule type="expression" priority="2" dxfId="29" stopIfTrue="1">
      <formula>D8&lt;D7</formula>
    </cfRule>
  </conditionalFormatting>
  <conditionalFormatting sqref="Z8:AA8">
    <cfRule type="expression" priority="1" dxfId="29" stopIfTrue="1">
      <formula>Z8&lt;Z7</formula>
    </cfRule>
  </conditionalFormatting>
  <dataValidations count="2">
    <dataValidation type="list" allowBlank="1" showInputMessage="1" showErrorMessage="1" sqref="B17:C17 B13:C13">
      <formula1>$BZ$13:$BZ$24</formula1>
    </dataValidation>
    <dataValidation type="list" allowBlank="1" showInputMessage="1" showErrorMessage="1" sqref="B14:B15 B18:B19">
      <formula1>$CC$13:$CC$36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Kan_VB</dc:creator>
  <cp:keywords/>
  <dc:description/>
  <cp:lastModifiedBy>Admin</cp:lastModifiedBy>
  <dcterms:created xsi:type="dcterms:W3CDTF">2009-11-05T05:01:26Z</dcterms:created>
  <dcterms:modified xsi:type="dcterms:W3CDTF">2017-01-15T15:54:15Z</dcterms:modified>
  <cp:category/>
  <cp:version/>
  <cp:contentType/>
  <cp:contentStatus/>
</cp:coreProperties>
</file>